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30" windowWidth="15480" windowHeight="11640" activeTab="2"/>
  </bookViews>
  <sheets>
    <sheet name="35м" sheetId="8" r:id="rId1"/>
    <sheet name="50м" sheetId="6" r:id="rId2"/>
    <sheet name="70м" sheetId="7" r:id="rId3"/>
    <sheet name="150 м" sheetId="9" r:id="rId4"/>
  </sheets>
  <calcPr calcId="125725"/>
</workbook>
</file>

<file path=xl/calcChain.xml><?xml version="1.0" encoding="utf-8"?>
<calcChain xmlns="http://schemas.openxmlformats.org/spreadsheetml/2006/main">
  <c r="D16" i="9"/>
  <c r="E16"/>
  <c r="F16"/>
  <c r="G16"/>
  <c r="H16"/>
  <c r="I16"/>
  <c r="J16"/>
  <c r="K16"/>
  <c r="L16"/>
  <c r="M16"/>
  <c r="N16"/>
  <c r="O16"/>
  <c r="C16"/>
  <c r="C7" i="8"/>
  <c r="C24" i="9"/>
  <c r="O7"/>
  <c r="N7"/>
  <c r="M7"/>
  <c r="L7"/>
  <c r="K7"/>
  <c r="J7"/>
  <c r="I7"/>
  <c r="H7"/>
  <c r="G7"/>
  <c r="F7"/>
  <c r="E7"/>
  <c r="D7"/>
  <c r="C7"/>
  <c r="C5"/>
  <c r="C15" s="1"/>
  <c r="C14" s="1"/>
  <c r="F5" i="8"/>
  <c r="D16"/>
  <c r="E16"/>
  <c r="F16"/>
  <c r="G16"/>
  <c r="H16"/>
  <c r="I16"/>
  <c r="J16"/>
  <c r="K16"/>
  <c r="L16"/>
  <c r="M16"/>
  <c r="N16"/>
  <c r="O16"/>
  <c r="C16"/>
  <c r="E5"/>
  <c r="D5"/>
  <c r="C5"/>
  <c r="C15" s="1"/>
  <c r="C14" s="1"/>
  <c r="C24"/>
  <c r="O7"/>
  <c r="N7"/>
  <c r="M7"/>
  <c r="L7"/>
  <c r="K7"/>
  <c r="J7"/>
  <c r="I7"/>
  <c r="H7"/>
  <c r="G7"/>
  <c r="F7"/>
  <c r="E7"/>
  <c r="D7"/>
  <c r="B29" i="6"/>
  <c r="B28"/>
  <c r="B29" i="7"/>
  <c r="B28"/>
  <c r="D16"/>
  <c r="E16"/>
  <c r="F16"/>
  <c r="G16"/>
  <c r="H16"/>
  <c r="I16"/>
  <c r="J16"/>
  <c r="K16"/>
  <c r="L16"/>
  <c r="M16"/>
  <c r="N16"/>
  <c r="O16"/>
  <c r="C16"/>
  <c r="C24"/>
  <c r="C15"/>
  <c r="O7"/>
  <c r="N7"/>
  <c r="M7"/>
  <c r="L7"/>
  <c r="K7"/>
  <c r="J7"/>
  <c r="I7"/>
  <c r="H7"/>
  <c r="G7"/>
  <c r="F7"/>
  <c r="E7"/>
  <c r="D7"/>
  <c r="C7"/>
  <c r="C5"/>
  <c r="C24" i="6"/>
  <c r="D15"/>
  <c r="E15"/>
  <c r="F15"/>
  <c r="G15"/>
  <c r="H15"/>
  <c r="I15"/>
  <c r="J15"/>
  <c r="K15"/>
  <c r="L15"/>
  <c r="M15"/>
  <c r="N15"/>
  <c r="O15"/>
  <c r="H5"/>
  <c r="E5"/>
  <c r="F11"/>
  <c r="E13" s="1"/>
  <c r="F12" s="1"/>
  <c r="F5" s="1"/>
  <c r="G11" s="1"/>
  <c r="F13" s="1"/>
  <c r="G12" s="1"/>
  <c r="E12"/>
  <c r="D13"/>
  <c r="E11"/>
  <c r="D5"/>
  <c r="C5"/>
  <c r="C6" i="9" l="1"/>
  <c r="C22" s="1"/>
  <c r="D11"/>
  <c r="C6" i="8"/>
  <c r="C22" s="1"/>
  <c r="D11"/>
  <c r="B30" i="6"/>
  <c r="B30" i="7"/>
  <c r="C14"/>
  <c r="D11"/>
  <c r="G5" i="6"/>
  <c r="H11" s="1"/>
  <c r="G13" s="1"/>
  <c r="H12" s="1"/>
  <c r="C6" i="7" l="1"/>
  <c r="C22" s="1"/>
  <c r="C21" i="9"/>
  <c r="C13"/>
  <c r="D12" s="1"/>
  <c r="D10"/>
  <c r="C21" i="8"/>
  <c r="D10"/>
  <c r="C13"/>
  <c r="D12" s="1"/>
  <c r="C21" i="7"/>
  <c r="C13"/>
  <c r="D12" s="1"/>
  <c r="D10"/>
  <c r="I11" i="6"/>
  <c r="D5" i="9" l="1"/>
  <c r="D5" i="7"/>
  <c r="I12" i="6"/>
  <c r="H13"/>
  <c r="E16"/>
  <c r="F16"/>
  <c r="G16"/>
  <c r="H16"/>
  <c r="I16"/>
  <c r="J16"/>
  <c r="K16"/>
  <c r="L16"/>
  <c r="M16"/>
  <c r="N16"/>
  <c r="O16"/>
  <c r="D16"/>
  <c r="I10"/>
  <c r="H10"/>
  <c r="G10"/>
  <c r="F10"/>
  <c r="E10"/>
  <c r="C10"/>
  <c r="O7"/>
  <c r="N7"/>
  <c r="M7"/>
  <c r="L7"/>
  <c r="K7"/>
  <c r="J7"/>
  <c r="I7"/>
  <c r="H7"/>
  <c r="G7"/>
  <c r="F7"/>
  <c r="E7"/>
  <c r="D7"/>
  <c r="C7"/>
  <c r="E11" i="9" l="1"/>
  <c r="D15"/>
  <c r="D14" s="1"/>
  <c r="E11" i="8"/>
  <c r="D15"/>
  <c r="D14" s="1"/>
  <c r="D15" i="7"/>
  <c r="D14" s="1"/>
  <c r="E11"/>
  <c r="I13" i="6"/>
  <c r="J12" s="1"/>
  <c r="I5"/>
  <c r="J11" s="1"/>
  <c r="J10" s="1"/>
  <c r="D6" i="7" l="1"/>
  <c r="D22" s="1"/>
  <c r="E10" i="9"/>
  <c r="D13"/>
  <c r="E12" s="1"/>
  <c r="D6"/>
  <c r="E10" i="8"/>
  <c r="D13"/>
  <c r="E12" s="1"/>
  <c r="D6"/>
  <c r="E10" i="7"/>
  <c r="D13"/>
  <c r="E12" s="1"/>
  <c r="J5" i="6"/>
  <c r="K11" s="1"/>
  <c r="K10" s="1"/>
  <c r="D21" i="7" l="1"/>
  <c r="D21" i="9"/>
  <c r="D22"/>
  <c r="E5"/>
  <c r="D22" i="8"/>
  <c r="D21"/>
  <c r="E5" i="7"/>
  <c r="J13" i="6"/>
  <c r="K12" s="1"/>
  <c r="E15" i="9" l="1"/>
  <c r="E14" s="1"/>
  <c r="F11"/>
  <c r="F11" i="8"/>
  <c r="E15"/>
  <c r="E14" s="1"/>
  <c r="E15" i="7"/>
  <c r="E14" s="1"/>
  <c r="F11"/>
  <c r="K5" i="6"/>
  <c r="L11" s="1"/>
  <c r="L10" s="1"/>
  <c r="E6" i="7" l="1"/>
  <c r="E22" s="1"/>
  <c r="E6" i="9"/>
  <c r="F10"/>
  <c r="E13"/>
  <c r="F12" s="1"/>
  <c r="E6" i="8"/>
  <c r="F10"/>
  <c r="E13"/>
  <c r="F12" s="1"/>
  <c r="F10" i="7"/>
  <c r="E13"/>
  <c r="F12" s="1"/>
  <c r="K13" i="6"/>
  <c r="L12" s="1"/>
  <c r="E21" i="7" l="1"/>
  <c r="E21" i="9"/>
  <c r="E22"/>
  <c r="F5"/>
  <c r="E21" i="8"/>
  <c r="E22"/>
  <c r="F5" i="7"/>
  <c r="L5" i="6"/>
  <c r="M11" s="1"/>
  <c r="M10" s="1"/>
  <c r="D14"/>
  <c r="F15" i="9" l="1"/>
  <c r="F14" s="1"/>
  <c r="G11"/>
  <c r="G11" i="8"/>
  <c r="F15"/>
  <c r="F14" s="1"/>
  <c r="G11" i="7"/>
  <c r="F15"/>
  <c r="F14" s="1"/>
  <c r="L13" i="6"/>
  <c r="M12" s="1"/>
  <c r="C15"/>
  <c r="C14" s="1"/>
  <c r="D11"/>
  <c r="C6" l="1"/>
  <c r="C21" s="1"/>
  <c r="F6" i="7"/>
  <c r="F21" s="1"/>
  <c r="F6" i="9"/>
  <c r="G10"/>
  <c r="F13"/>
  <c r="G12" s="1"/>
  <c r="G10" i="8"/>
  <c r="F13"/>
  <c r="G12" s="1"/>
  <c r="G5" s="1"/>
  <c r="F6"/>
  <c r="F22" i="7"/>
  <c r="G10"/>
  <c r="F13"/>
  <c r="G12" s="1"/>
  <c r="M5" i="6"/>
  <c r="N11" s="1"/>
  <c r="N10" s="1"/>
  <c r="D10"/>
  <c r="D6" s="1"/>
  <c r="D21" s="1"/>
  <c r="C13"/>
  <c r="D12" s="1"/>
  <c r="C22" l="1"/>
  <c r="F21" i="9"/>
  <c r="F22"/>
  <c r="G5"/>
  <c r="F21" i="8"/>
  <c r="F22"/>
  <c r="G5" i="7"/>
  <c r="M13" i="6"/>
  <c r="N12" s="1"/>
  <c r="N5" s="1"/>
  <c r="D22"/>
  <c r="J14"/>
  <c r="J6" s="1"/>
  <c r="J21" s="1"/>
  <c r="I14"/>
  <c r="I6" s="1"/>
  <c r="I21" s="1"/>
  <c r="F14"/>
  <c r="F6" s="1"/>
  <c r="F21" s="1"/>
  <c r="M14"/>
  <c r="M6" s="1"/>
  <c r="M21" s="1"/>
  <c r="L14"/>
  <c r="L6" s="1"/>
  <c r="L21" s="1"/>
  <c r="G14"/>
  <c r="G6" s="1"/>
  <c r="G21" s="1"/>
  <c r="E14"/>
  <c r="H14"/>
  <c r="H6" s="1"/>
  <c r="H21" s="1"/>
  <c r="K14"/>
  <c r="K6" s="1"/>
  <c r="K21" s="1"/>
  <c r="E6" l="1"/>
  <c r="E21" s="1"/>
  <c r="H11" i="9"/>
  <c r="G15"/>
  <c r="G14" s="1"/>
  <c r="G6" s="1"/>
  <c r="G21" s="1"/>
  <c r="G15" i="8"/>
  <c r="G14" s="1"/>
  <c r="H11"/>
  <c r="G15" i="7"/>
  <c r="G14" s="1"/>
  <c r="H11"/>
  <c r="E22" i="6"/>
  <c r="F22" s="1"/>
  <c r="G22" s="1"/>
  <c r="H22" s="1"/>
  <c r="I22" s="1"/>
  <c r="J22" s="1"/>
  <c r="K22" s="1"/>
  <c r="L22" s="1"/>
  <c r="M22" s="1"/>
  <c r="G6" i="7" l="1"/>
  <c r="G22" i="9"/>
  <c r="H10"/>
  <c r="G13"/>
  <c r="H12" s="1"/>
  <c r="G6" i="8"/>
  <c r="H10"/>
  <c r="G13"/>
  <c r="H12" s="1"/>
  <c r="H10" i="7"/>
  <c r="G13"/>
  <c r="H12" s="1"/>
  <c r="O11" i="6"/>
  <c r="N14"/>
  <c r="N6" l="1"/>
  <c r="N21" s="1"/>
  <c r="G22" i="7"/>
  <c r="G21"/>
  <c r="H5" i="9"/>
  <c r="G21" i="8"/>
  <c r="G22"/>
  <c r="H5"/>
  <c r="H5" i="7"/>
  <c r="O10" i="6"/>
  <c r="N13"/>
  <c r="O12" s="1"/>
  <c r="N22"/>
  <c r="I11" i="9" l="1"/>
  <c r="H15"/>
  <c r="H14" s="1"/>
  <c r="H6" s="1"/>
  <c r="H22" s="1"/>
  <c r="H15" i="8"/>
  <c r="H14" s="1"/>
  <c r="H6" s="1"/>
  <c r="H21" s="1"/>
  <c r="I11"/>
  <c r="H15" i="7"/>
  <c r="H14" s="1"/>
  <c r="I11"/>
  <c r="O5" i="6"/>
  <c r="O14" s="1"/>
  <c r="O13"/>
  <c r="O6" l="1"/>
  <c r="O21" s="1"/>
  <c r="B31"/>
  <c r="B32" s="1"/>
  <c r="B33" s="1"/>
  <c r="H6" i="7"/>
  <c r="H21" s="1"/>
  <c r="I10" i="9"/>
  <c r="H13"/>
  <c r="I12" s="1"/>
  <c r="H21"/>
  <c r="H22" i="8"/>
  <c r="I10"/>
  <c r="H13"/>
  <c r="I12" s="1"/>
  <c r="I5" s="1"/>
  <c r="I10" i="7"/>
  <c r="H13"/>
  <c r="I12" s="1"/>
  <c r="O22" i="6"/>
  <c r="C25" s="1"/>
  <c r="C26" s="1"/>
  <c r="H22" i="7" l="1"/>
  <c r="I5" i="9"/>
  <c r="I5" i="7"/>
  <c r="I15" i="9" l="1"/>
  <c r="I14" s="1"/>
  <c r="I6" s="1"/>
  <c r="I22" s="1"/>
  <c r="J11"/>
  <c r="J11" i="8"/>
  <c r="I15"/>
  <c r="I14" s="1"/>
  <c r="I6" s="1"/>
  <c r="I21" s="1"/>
  <c r="J11" i="7"/>
  <c r="I15"/>
  <c r="I14" s="1"/>
  <c r="I6" s="1"/>
  <c r="I22" s="1"/>
  <c r="J10" i="9" l="1"/>
  <c r="I13"/>
  <c r="J12" s="1"/>
  <c r="I21"/>
  <c r="I22" i="8"/>
  <c r="J10"/>
  <c r="I13"/>
  <c r="J12" s="1"/>
  <c r="J5" s="1"/>
  <c r="J10" i="7"/>
  <c r="I13"/>
  <c r="J12" s="1"/>
  <c r="I21"/>
  <c r="J5" i="9" l="1"/>
  <c r="J5" i="7"/>
  <c r="J15" i="9" l="1"/>
  <c r="J14" s="1"/>
  <c r="J6" s="1"/>
  <c r="J22" s="1"/>
  <c r="K11"/>
  <c r="J15" i="8"/>
  <c r="J14" s="1"/>
  <c r="J6" s="1"/>
  <c r="J21" s="1"/>
  <c r="K11"/>
  <c r="K11" i="7"/>
  <c r="J15"/>
  <c r="J14" s="1"/>
  <c r="J6" s="1"/>
  <c r="J21" s="1"/>
  <c r="K10" i="9" l="1"/>
  <c r="J13"/>
  <c r="K12" s="1"/>
  <c r="J21"/>
  <c r="J22" i="8"/>
  <c r="K10"/>
  <c r="J13"/>
  <c r="K12" s="1"/>
  <c r="K5" s="1"/>
  <c r="J22" i="7"/>
  <c r="K10"/>
  <c r="J13"/>
  <c r="K12" s="1"/>
  <c r="K5" i="9" l="1"/>
  <c r="K5" i="7"/>
  <c r="L11" i="9" l="1"/>
  <c r="K15"/>
  <c r="K14" s="1"/>
  <c r="K6" s="1"/>
  <c r="K21" s="1"/>
  <c r="K15" i="8"/>
  <c r="K14" s="1"/>
  <c r="K6" s="1"/>
  <c r="K21" s="1"/>
  <c r="L11"/>
  <c r="L11" i="7"/>
  <c r="K15"/>
  <c r="K14" s="1"/>
  <c r="K6" s="1"/>
  <c r="K21" s="1"/>
  <c r="K22" i="9" l="1"/>
  <c r="L10"/>
  <c r="K13"/>
  <c r="L12" s="1"/>
  <c r="K22" i="8"/>
  <c r="L10"/>
  <c r="K13"/>
  <c r="L12" s="1"/>
  <c r="K22" i="7"/>
  <c r="L10"/>
  <c r="K13"/>
  <c r="L12" s="1"/>
  <c r="L5" i="9" l="1"/>
  <c r="L5" i="8"/>
  <c r="L5" i="7"/>
  <c r="M11" i="9" l="1"/>
  <c r="L15"/>
  <c r="L14" s="1"/>
  <c r="L6" s="1"/>
  <c r="L22" s="1"/>
  <c r="M11" i="8"/>
  <c r="L15"/>
  <c r="L14" s="1"/>
  <c r="L6" s="1"/>
  <c r="L21" s="1"/>
  <c r="L15" i="7"/>
  <c r="L14" s="1"/>
  <c r="L6" s="1"/>
  <c r="L21" s="1"/>
  <c r="M11"/>
  <c r="L21" i="9" l="1"/>
  <c r="M10"/>
  <c r="L13"/>
  <c r="M12" s="1"/>
  <c r="L22" i="8"/>
  <c r="M10"/>
  <c r="L13"/>
  <c r="M12" s="1"/>
  <c r="M5" s="1"/>
  <c r="L22" i="7"/>
  <c r="M10"/>
  <c r="L13"/>
  <c r="M12" s="1"/>
  <c r="M5" i="9" l="1"/>
  <c r="M5" i="7"/>
  <c r="M15" i="9" l="1"/>
  <c r="M14" s="1"/>
  <c r="M6" s="1"/>
  <c r="M21" s="1"/>
  <c r="N11"/>
  <c r="N11" i="8"/>
  <c r="M15"/>
  <c r="M14" s="1"/>
  <c r="M6" s="1"/>
  <c r="M21" s="1"/>
  <c r="M15" i="7"/>
  <c r="M14" s="1"/>
  <c r="M6" s="1"/>
  <c r="M21" s="1"/>
  <c r="N11"/>
  <c r="M22" i="9" l="1"/>
  <c r="N10"/>
  <c r="M13"/>
  <c r="N12" s="1"/>
  <c r="M22" i="8"/>
  <c r="N10"/>
  <c r="M13"/>
  <c r="N12" s="1"/>
  <c r="N5" s="1"/>
  <c r="M22" i="7"/>
  <c r="N10"/>
  <c r="M13"/>
  <c r="N12" s="1"/>
  <c r="N5" i="9" l="1"/>
  <c r="N5" i="7"/>
  <c r="N15" i="9" l="1"/>
  <c r="N14" s="1"/>
  <c r="N6" s="1"/>
  <c r="N21" s="1"/>
  <c r="O11"/>
  <c r="O11" i="8"/>
  <c r="N15"/>
  <c r="N14" s="1"/>
  <c r="N6" s="1"/>
  <c r="N22" s="1"/>
  <c r="O11" i="7"/>
  <c r="N15"/>
  <c r="N14" s="1"/>
  <c r="N6" s="1"/>
  <c r="N21" s="1"/>
  <c r="N22" l="1"/>
  <c r="N22" i="9"/>
  <c r="O10"/>
  <c r="N13"/>
  <c r="O12" s="1"/>
  <c r="N21" i="8"/>
  <c r="O10"/>
  <c r="N13"/>
  <c r="O12" s="1"/>
  <c r="O5" s="1"/>
  <c r="O10" i="7"/>
  <c r="N13"/>
  <c r="O12" s="1"/>
  <c r="B29" i="9" l="1"/>
  <c r="O13"/>
  <c r="O5"/>
  <c r="B29" i="8"/>
  <c r="O13"/>
  <c r="O13" i="7"/>
  <c r="O5"/>
  <c r="O15" i="9" l="1"/>
  <c r="O14" s="1"/>
  <c r="B28"/>
  <c r="B30" s="1"/>
  <c r="O15" i="8"/>
  <c r="O14" s="1"/>
  <c r="B28"/>
  <c r="B30" s="1"/>
  <c r="O15" i="7"/>
  <c r="O14" s="1"/>
  <c r="O6" l="1"/>
  <c r="B31"/>
  <c r="B32" s="1"/>
  <c r="B33" s="1"/>
  <c r="B31" i="9"/>
  <c r="B32" s="1"/>
  <c r="B33" s="1"/>
  <c r="O6"/>
  <c r="B31" i="8"/>
  <c r="B32" s="1"/>
  <c r="B33" s="1"/>
  <c r="O6"/>
  <c r="O22" i="7" l="1"/>
  <c r="C25" s="1"/>
  <c r="C26" s="1"/>
  <c r="O21"/>
  <c r="O21" i="9"/>
  <c r="O22"/>
  <c r="C25" s="1"/>
  <c r="C26" s="1"/>
  <c r="O22" i="8"/>
  <c r="C25" s="1"/>
  <c r="C26" s="1"/>
  <c r="O21"/>
</calcChain>
</file>

<file path=xl/sharedStrings.xml><?xml version="1.0" encoding="utf-8"?>
<sst xmlns="http://schemas.openxmlformats.org/spreadsheetml/2006/main" count="272" uniqueCount="66">
  <si>
    <t>тыс. руб.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</si>
  <si>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</si>
  <si>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</si>
  <si>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</si>
  <si>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</si>
  <si>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</si>
  <si>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</si>
  <si>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</si>
  <si>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</si>
  <si>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</si>
  <si>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</si>
  <si>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</si>
  <si>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</si>
  <si>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Переменные затраты:</t>
  </si>
  <si>
    <t>оборудование (развеска+манекены)</t>
  </si>
  <si>
    <t>ремонт, оформление</t>
  </si>
  <si>
    <t>аренда (из расчета 2000 руб. за 1 кв м)</t>
  </si>
  <si>
    <t>ЕНВД (за квартал)</t>
  </si>
  <si>
    <t>Инвестиции:</t>
  </si>
  <si>
    <t>РАСХОД</t>
  </si>
  <si>
    <t>Постоянные затраты:</t>
  </si>
  <si>
    <t>Площадь магазина 70 кв м</t>
  </si>
  <si>
    <t>тыс.руб.</t>
  </si>
  <si>
    <t>ЧИСТЫЙ ДОХОД</t>
  </si>
  <si>
    <t>ЧИСТЫЙ ДОХОД нарастающим итогом</t>
  </si>
  <si>
    <t>Месяц</t>
  </si>
  <si>
    <t>Площадь магазина 35 кв м</t>
  </si>
  <si>
    <t>Инвестиции в открытие магазина</t>
  </si>
  <si>
    <t>Чистый доход за период</t>
  </si>
  <si>
    <t>%</t>
  </si>
  <si>
    <t>Рентабельность инвестиций</t>
  </si>
  <si>
    <t>Площадь магазина 50 кв м</t>
  </si>
  <si>
    <t>Рентабельность, %</t>
  </si>
  <si>
    <t>прочие издержки</t>
  </si>
  <si>
    <t>Наиболее благоприятные месяцы для открытия: октябрь (зимний сезон с ноября по начало марта) апрель (летний сезон с мая по начало сентября)</t>
  </si>
  <si>
    <t>реклама (1% от розничного оборота)</t>
  </si>
  <si>
    <t>налоги с з /платы (з/плата*30 % или мин.зарплата (10 000 руб *30%)</t>
  </si>
  <si>
    <t>поддержание минимального товарного остатка на 500 000 руб</t>
  </si>
  <si>
    <t>справочно (остаток товара на складе на конец месяца)</t>
  </si>
  <si>
    <t>закуп  товара на начало месяца</t>
  </si>
  <si>
    <t>наличие товара на начало месяца (после закупки)</t>
  </si>
  <si>
    <t>ДОХОД (закупочная цена*1,8 (коэфиц.торг наценки)* 65-80% (размер продаж) от суммы товарного остатка)</t>
  </si>
  <si>
    <t>(200  открытие + 500  закупка товарного остатка)</t>
  </si>
  <si>
    <t xml:space="preserve"> </t>
  </si>
  <si>
    <t>поддержание минимального товарного остатка на 900 000 руб</t>
  </si>
  <si>
    <t>(350  открытие + 900  закупка товарного остатка)</t>
  </si>
  <si>
    <t>поддержание минимального товарного остатка на 350 000 руб</t>
  </si>
  <si>
    <t>Срок окупаемости 10 месяцев</t>
  </si>
  <si>
    <t>ДОХОД (закупочная цена*1,8 (коэфиц.торг наценки)* 60-75% от суммы товарного остатка (объем возможных продаж))</t>
  </si>
  <si>
    <t>з/плата продавцов  (2 чел*20 000 руб)</t>
  </si>
  <si>
    <t>(170  открытие + 350  закупка товарного остатка)</t>
  </si>
  <si>
    <t>з / плата (2 чел*20 000 руб)</t>
  </si>
  <si>
    <t>поддержание минимального товарного остатка на 1 300 000 руб</t>
  </si>
  <si>
    <t>(420  открытие + 1 300  закупка товарного остатка)</t>
  </si>
  <si>
    <t>Розничный оборот за 13 мес. (тыс. руб)</t>
  </si>
  <si>
    <t>Затраты на товар тыс. руб (тыс. руб)</t>
  </si>
  <si>
    <t>Маржа (тыс. руб)</t>
  </si>
  <si>
    <t>Постоянные  издержки (тыс. руб)</t>
  </si>
  <si>
    <t>Прибыль за 13 мес. (тыс. руб)</t>
  </si>
  <si>
    <t>Затраты на товар (тыс. руб)</t>
  </si>
  <si>
    <t>Прибыль за 13 мес (тыс. руб)</t>
  </si>
  <si>
    <t>Срок окупаемости 9 месяцев</t>
  </si>
  <si>
    <t>Срок окупаемости 8 месяцев</t>
  </si>
  <si>
    <t>Площадь магазина 150 кв м</t>
  </si>
  <si>
    <t>Постоянные  издержки  (тыс. руб)</t>
  </si>
  <si>
    <t>Прибыль за 13 мес.  (тыс. руб)</t>
  </si>
</sst>
</file>

<file path=xl/styles.xml><?xml version="1.0" encoding="utf-8"?>
<styleSheet xmlns="http://schemas.openxmlformats.org/spreadsheetml/2006/main">
  <numFmts count="1">
    <numFmt numFmtId="164" formatCode="0.0%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wrapText="1"/>
    </xf>
    <xf numFmtId="0" fontId="1" fillId="0" borderId="2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1" fontId="2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1" fontId="1" fillId="0" borderId="0" xfId="0" applyNumberFormat="1" applyFont="1" applyAlignment="1">
      <alignment horizontal="center" wrapText="1"/>
    </xf>
    <xf numFmtId="3" fontId="6" fillId="4" borderId="4" xfId="0" applyNumberFormat="1" applyFont="1" applyFill="1" applyBorder="1" applyAlignment="1">
      <alignment horizontal="center"/>
    </xf>
    <xf numFmtId="3" fontId="6" fillId="5" borderId="4" xfId="0" applyNumberFormat="1" applyFont="1" applyFill="1" applyBorder="1" applyAlignment="1">
      <alignment horizontal="center"/>
    </xf>
    <xf numFmtId="3" fontId="6" fillId="6" borderId="4" xfId="0" applyNumberFormat="1" applyFont="1" applyFill="1" applyBorder="1" applyAlignment="1">
      <alignment horizontal="center"/>
    </xf>
    <xf numFmtId="3" fontId="6" fillId="7" borderId="4" xfId="0" applyNumberFormat="1" applyFont="1" applyFill="1" applyBorder="1" applyAlignment="1">
      <alignment horizontal="center"/>
    </xf>
    <xf numFmtId="3" fontId="6" fillId="8" borderId="4" xfId="0" applyNumberFormat="1" applyFont="1" applyFill="1" applyBorder="1" applyAlignment="1">
      <alignment horizontal="center"/>
    </xf>
    <xf numFmtId="164" fontId="6" fillId="8" borderId="4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9" borderId="1" xfId="0" applyFill="1" applyBorder="1" applyAlignment="1">
      <alignment horizontal="center" wrapText="1"/>
    </xf>
    <xf numFmtId="0" fontId="0" fillId="10" borderId="1" xfId="0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horizontal="center" wrapText="1"/>
    </xf>
    <xf numFmtId="3" fontId="0" fillId="9" borderId="1" xfId="0" applyNumberFormat="1" applyFill="1" applyBorder="1" applyAlignment="1">
      <alignment horizontal="center" wrapText="1"/>
    </xf>
    <xf numFmtId="0" fontId="1" fillId="9" borderId="6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8" fillId="4" borderId="5" xfId="0" applyFont="1" applyFill="1" applyBorder="1" applyAlignment="1">
      <alignment wrapText="1"/>
    </xf>
    <xf numFmtId="0" fontId="8" fillId="5" borderId="5" xfId="0" applyFont="1" applyFill="1" applyBorder="1" applyAlignment="1">
      <alignment wrapText="1"/>
    </xf>
    <xf numFmtId="0" fontId="8" fillId="6" borderId="5" xfId="0" applyFont="1" applyFill="1" applyBorder="1" applyAlignment="1">
      <alignment wrapText="1"/>
    </xf>
    <xf numFmtId="0" fontId="8" fillId="7" borderId="5" xfId="0" applyFont="1" applyFill="1" applyBorder="1" applyAlignment="1">
      <alignment wrapText="1"/>
    </xf>
    <xf numFmtId="0" fontId="8" fillId="8" borderId="5" xfId="0" applyFont="1" applyFill="1" applyBorder="1" applyAlignment="1">
      <alignment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2"/>
  <sheetViews>
    <sheetView topLeftCell="A13" workbookViewId="0">
      <selection activeCell="A32" sqref="A32"/>
    </sheetView>
  </sheetViews>
  <sheetFormatPr defaultRowHeight="15"/>
  <cols>
    <col min="1" max="1" width="45.140625" customWidth="1"/>
    <col min="2" max="2" width="12.7109375" customWidth="1"/>
    <col min="3" max="3" width="9.42578125" customWidth="1"/>
    <col min="4" max="4" width="10" bestFit="1" customWidth="1"/>
    <col min="7" max="7" width="8.42578125" customWidth="1"/>
    <col min="12" max="13" width="11.5703125" bestFit="1" customWidth="1"/>
  </cols>
  <sheetData>
    <row r="1" spans="1:20">
      <c r="A1" s="30"/>
      <c r="B1" s="30"/>
      <c r="C1" s="30"/>
      <c r="D1" s="30"/>
      <c r="E1" s="30"/>
      <c r="F1" s="30"/>
      <c r="G1" s="28" t="s">
        <v>34</v>
      </c>
      <c r="H1" s="30"/>
      <c r="I1" s="30"/>
      <c r="J1" s="30"/>
      <c r="K1" s="30"/>
      <c r="L1" s="30"/>
      <c r="M1" s="30"/>
      <c r="N1" s="30"/>
      <c r="O1" s="30"/>
    </row>
    <row r="2" spans="1:20">
      <c r="A2" s="29" t="s">
        <v>26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20">
      <c r="A3" s="29" t="s">
        <v>47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20">
      <c r="A4" s="10" t="s">
        <v>25</v>
      </c>
      <c r="B4" s="9"/>
      <c r="C4" s="6" t="s">
        <v>12</v>
      </c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  <c r="N4" s="6" t="s">
        <v>11</v>
      </c>
      <c r="O4" s="6" t="s">
        <v>12</v>
      </c>
    </row>
    <row r="5" spans="1:20" ht="66.75" customHeight="1">
      <c r="A5" s="16" t="s">
        <v>48</v>
      </c>
      <c r="B5" s="16" t="s">
        <v>0</v>
      </c>
      <c r="C5" s="17">
        <f>C12*1.8*0.75</f>
        <v>472.5</v>
      </c>
      <c r="D5" s="17">
        <f>D12*1.8*0.75</f>
        <v>472.5</v>
      </c>
      <c r="E5" s="17">
        <f>E12*1.8*0.75</f>
        <v>472.5</v>
      </c>
      <c r="F5" s="17">
        <f>F12*1.8*0.65</f>
        <v>409.5</v>
      </c>
      <c r="G5" s="17">
        <f>G12*1.8*0.6</f>
        <v>378</v>
      </c>
      <c r="H5" s="17">
        <f>H12*1.8*0.75</f>
        <v>472.5</v>
      </c>
      <c r="I5" s="17">
        <f>I12*1.8*0.75</f>
        <v>472.5</v>
      </c>
      <c r="J5" s="17">
        <f>J12*1.8*0.75</f>
        <v>472.5</v>
      </c>
      <c r="K5" s="17">
        <f>K12*1.8*0.75</f>
        <v>472.5</v>
      </c>
      <c r="L5" s="17">
        <f>L12*1.8*0.65</f>
        <v>409.5</v>
      </c>
      <c r="M5" s="17">
        <f>M12*1.8*0.6</f>
        <v>378</v>
      </c>
      <c r="N5" s="17">
        <f>N12*1.8*0.75</f>
        <v>472.5</v>
      </c>
      <c r="O5" s="17">
        <f>O12*1.8*0.75</f>
        <v>472.5</v>
      </c>
    </row>
    <row r="6" spans="1:20">
      <c r="A6" s="16" t="s">
        <v>19</v>
      </c>
      <c r="B6" s="16" t="s">
        <v>0</v>
      </c>
      <c r="C6" s="17">
        <f>C7+C10+C14</f>
        <v>652.32500000000005</v>
      </c>
      <c r="D6" s="17">
        <f t="shared" ref="D6:O6" si="0">D7+D10+D14</f>
        <v>394.82499999999999</v>
      </c>
      <c r="E6" s="17">
        <f t="shared" si="0"/>
        <v>394.82499999999999</v>
      </c>
      <c r="F6" s="17">
        <f t="shared" si="0"/>
        <v>394.19499999999999</v>
      </c>
      <c r="G6" s="18">
        <f t="shared" si="0"/>
        <v>358.88</v>
      </c>
      <c r="H6" s="17">
        <f t="shared" si="0"/>
        <v>342.32499999999999</v>
      </c>
      <c r="I6" s="17">
        <f t="shared" si="0"/>
        <v>394.82499999999999</v>
      </c>
      <c r="J6" s="18">
        <f t="shared" si="0"/>
        <v>394.82499999999999</v>
      </c>
      <c r="K6" s="17">
        <f t="shared" si="0"/>
        <v>394.82499999999999</v>
      </c>
      <c r="L6" s="17">
        <f t="shared" si="0"/>
        <v>394.19499999999999</v>
      </c>
      <c r="M6" s="18">
        <f t="shared" si="0"/>
        <v>358.88</v>
      </c>
      <c r="N6" s="17">
        <f t="shared" si="0"/>
        <v>342.32499999999999</v>
      </c>
      <c r="O6" s="17">
        <f t="shared" si="0"/>
        <v>394.82499999999999</v>
      </c>
    </row>
    <row r="7" spans="1:20">
      <c r="A7" s="11" t="s">
        <v>18</v>
      </c>
      <c r="B7" s="11" t="s">
        <v>0</v>
      </c>
      <c r="C7" s="12">
        <f>C8+C9</f>
        <v>170</v>
      </c>
      <c r="D7" s="12">
        <f t="shared" ref="D7:O7" si="1">D8+D9</f>
        <v>0</v>
      </c>
      <c r="E7" s="12">
        <f t="shared" si="1"/>
        <v>0</v>
      </c>
      <c r="F7" s="12">
        <f t="shared" si="1"/>
        <v>0</v>
      </c>
      <c r="G7" s="12">
        <f t="shared" si="1"/>
        <v>0</v>
      </c>
      <c r="H7" s="12">
        <f t="shared" si="1"/>
        <v>0</v>
      </c>
      <c r="I7" s="12">
        <f t="shared" si="1"/>
        <v>0</v>
      </c>
      <c r="J7" s="12">
        <f t="shared" si="1"/>
        <v>0</v>
      </c>
      <c r="K7" s="12">
        <f t="shared" si="1"/>
        <v>0</v>
      </c>
      <c r="L7" s="12">
        <f t="shared" si="1"/>
        <v>0</v>
      </c>
      <c r="M7" s="12">
        <f t="shared" si="1"/>
        <v>0</v>
      </c>
      <c r="N7" s="12">
        <f t="shared" si="1"/>
        <v>0</v>
      </c>
      <c r="O7" s="12">
        <f t="shared" si="1"/>
        <v>0</v>
      </c>
    </row>
    <row r="8" spans="1:20">
      <c r="A8" s="7" t="s">
        <v>14</v>
      </c>
      <c r="B8" s="7" t="s">
        <v>0</v>
      </c>
      <c r="C8" s="32">
        <v>70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</row>
    <row r="9" spans="1:20" ht="16.5" customHeight="1">
      <c r="A9" s="7" t="s">
        <v>15</v>
      </c>
      <c r="B9" s="7" t="s">
        <v>0</v>
      </c>
      <c r="C9" s="32">
        <v>100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</row>
    <row r="10" spans="1:20">
      <c r="A10" s="11" t="s">
        <v>13</v>
      </c>
      <c r="B10" s="11" t="s">
        <v>0</v>
      </c>
      <c r="C10" s="12">
        <v>350</v>
      </c>
      <c r="D10" s="12">
        <f t="shared" ref="D10:O10" si="2">D11</f>
        <v>262.5</v>
      </c>
      <c r="E10" s="12">
        <f t="shared" si="2"/>
        <v>262.5</v>
      </c>
      <c r="F10" s="12">
        <f t="shared" si="2"/>
        <v>262.5</v>
      </c>
      <c r="G10" s="12">
        <f t="shared" si="2"/>
        <v>227.5</v>
      </c>
      <c r="H10" s="12">
        <f t="shared" si="2"/>
        <v>210</v>
      </c>
      <c r="I10" s="12">
        <f t="shared" si="2"/>
        <v>262.5</v>
      </c>
      <c r="J10" s="12">
        <f t="shared" si="2"/>
        <v>262.5</v>
      </c>
      <c r="K10" s="12">
        <f t="shared" si="2"/>
        <v>262.5</v>
      </c>
      <c r="L10" s="12">
        <f t="shared" si="2"/>
        <v>262.5</v>
      </c>
      <c r="M10" s="12">
        <f t="shared" si="2"/>
        <v>227.5</v>
      </c>
      <c r="N10" s="12">
        <f t="shared" si="2"/>
        <v>210</v>
      </c>
      <c r="O10" s="12">
        <f t="shared" si="2"/>
        <v>262.5</v>
      </c>
      <c r="P10" s="2"/>
    </row>
    <row r="11" spans="1:20">
      <c r="A11" s="7" t="s">
        <v>39</v>
      </c>
      <c r="B11" s="7" t="s">
        <v>0</v>
      </c>
      <c r="C11" s="31">
        <v>350</v>
      </c>
      <c r="D11" s="31">
        <f t="shared" ref="D11:O11" si="3">C5/1.8</f>
        <v>262.5</v>
      </c>
      <c r="E11" s="31">
        <f t="shared" si="3"/>
        <v>262.5</v>
      </c>
      <c r="F11" s="31">
        <f t="shared" si="3"/>
        <v>262.5</v>
      </c>
      <c r="G11" s="31">
        <f t="shared" si="3"/>
        <v>227.5</v>
      </c>
      <c r="H11" s="31">
        <f t="shared" si="3"/>
        <v>210</v>
      </c>
      <c r="I11" s="31">
        <f t="shared" si="3"/>
        <v>262.5</v>
      </c>
      <c r="J11" s="31">
        <f t="shared" si="3"/>
        <v>262.5</v>
      </c>
      <c r="K11" s="31">
        <f t="shared" si="3"/>
        <v>262.5</v>
      </c>
      <c r="L11" s="31">
        <f t="shared" si="3"/>
        <v>262.5</v>
      </c>
      <c r="M11" s="31">
        <f t="shared" si="3"/>
        <v>227.5</v>
      </c>
      <c r="N11" s="31">
        <f t="shared" si="3"/>
        <v>210</v>
      </c>
      <c r="O11" s="31">
        <f t="shared" si="3"/>
        <v>262.5</v>
      </c>
      <c r="P11" s="36" t="s">
        <v>46</v>
      </c>
      <c r="Q11" s="37"/>
      <c r="R11" s="37"/>
      <c r="S11" s="37"/>
      <c r="T11" s="37"/>
    </row>
    <row r="12" spans="1:20" ht="30">
      <c r="A12" s="7" t="s">
        <v>40</v>
      </c>
      <c r="B12" s="7" t="s">
        <v>0</v>
      </c>
      <c r="C12" s="31">
        <v>350</v>
      </c>
      <c r="D12" s="31">
        <f>C13+D11</f>
        <v>350</v>
      </c>
      <c r="E12" s="35">
        <f>D13+E11</f>
        <v>350</v>
      </c>
      <c r="F12" s="35">
        <f>E13+F11</f>
        <v>350</v>
      </c>
      <c r="G12" s="35">
        <f>F13+G11</f>
        <v>350</v>
      </c>
      <c r="H12" s="35">
        <f>G13+H11</f>
        <v>350</v>
      </c>
      <c r="I12" s="35">
        <f>I11+H13</f>
        <v>350</v>
      </c>
      <c r="J12" s="35">
        <f t="shared" ref="J12:O12" si="4">I13+J11</f>
        <v>350</v>
      </c>
      <c r="K12" s="35">
        <f t="shared" si="4"/>
        <v>350</v>
      </c>
      <c r="L12" s="35">
        <f t="shared" si="4"/>
        <v>350</v>
      </c>
      <c r="M12" s="35">
        <f t="shared" si="4"/>
        <v>350</v>
      </c>
      <c r="N12" s="35">
        <f t="shared" si="4"/>
        <v>350</v>
      </c>
      <c r="O12" s="35">
        <f t="shared" si="4"/>
        <v>350</v>
      </c>
      <c r="P12" s="36"/>
      <c r="Q12" s="37"/>
      <c r="R12" s="37"/>
      <c r="S12" s="37"/>
      <c r="T12" s="37"/>
    </row>
    <row r="13" spans="1:20">
      <c r="A13" s="14" t="s">
        <v>38</v>
      </c>
      <c r="B13" s="14" t="s">
        <v>0</v>
      </c>
      <c r="C13" s="15">
        <f>C11-D11</f>
        <v>87.5</v>
      </c>
      <c r="D13" s="34">
        <f t="shared" ref="D13:N13" si="5">D12-E11</f>
        <v>87.5</v>
      </c>
      <c r="E13" s="34">
        <f t="shared" si="5"/>
        <v>87.5</v>
      </c>
      <c r="F13" s="34">
        <f t="shared" si="5"/>
        <v>122.5</v>
      </c>
      <c r="G13" s="34">
        <f t="shared" si="5"/>
        <v>140</v>
      </c>
      <c r="H13" s="34">
        <f t="shared" si="5"/>
        <v>87.5</v>
      </c>
      <c r="I13" s="34">
        <f t="shared" si="5"/>
        <v>87.5</v>
      </c>
      <c r="J13" s="34">
        <f t="shared" si="5"/>
        <v>87.5</v>
      </c>
      <c r="K13" s="34">
        <f t="shared" si="5"/>
        <v>87.5</v>
      </c>
      <c r="L13" s="34">
        <f t="shared" si="5"/>
        <v>122.5</v>
      </c>
      <c r="M13" s="34">
        <f t="shared" si="5"/>
        <v>140</v>
      </c>
      <c r="N13" s="34">
        <f t="shared" si="5"/>
        <v>87.5</v>
      </c>
      <c r="O13" s="34">
        <f>O12-O11</f>
        <v>87.5</v>
      </c>
    </row>
    <row r="14" spans="1:20">
      <c r="A14" s="11" t="s">
        <v>20</v>
      </c>
      <c r="B14" s="11" t="s">
        <v>0</v>
      </c>
      <c r="C14" s="12">
        <f>C15+C16+C17+C18+C19</f>
        <v>132.32499999999999</v>
      </c>
      <c r="D14" s="12">
        <f>D15+D16+D17+D18+D19</f>
        <v>132.32499999999999</v>
      </c>
      <c r="E14" s="12">
        <f t="shared" ref="E14:O14" si="6">E15+E16+E17+E18+E19</f>
        <v>132.32499999999999</v>
      </c>
      <c r="F14" s="12">
        <f t="shared" si="6"/>
        <v>131.69499999999999</v>
      </c>
      <c r="G14" s="13">
        <f t="shared" si="6"/>
        <v>131.38</v>
      </c>
      <c r="H14" s="12">
        <f t="shared" si="6"/>
        <v>132.32499999999999</v>
      </c>
      <c r="I14" s="12">
        <f t="shared" si="6"/>
        <v>132.32499999999999</v>
      </c>
      <c r="J14" s="13">
        <f t="shared" si="6"/>
        <v>132.32499999999999</v>
      </c>
      <c r="K14" s="12">
        <f t="shared" si="6"/>
        <v>132.32499999999999</v>
      </c>
      <c r="L14" s="12">
        <f t="shared" si="6"/>
        <v>131.69499999999999</v>
      </c>
      <c r="M14" s="13">
        <f t="shared" si="6"/>
        <v>131.38</v>
      </c>
      <c r="N14" s="12">
        <f t="shared" si="6"/>
        <v>132.32499999999999</v>
      </c>
      <c r="O14" s="12">
        <f t="shared" si="6"/>
        <v>132.32499999999999</v>
      </c>
    </row>
    <row r="15" spans="1:20" ht="30" customHeight="1">
      <c r="A15" s="7" t="s">
        <v>35</v>
      </c>
      <c r="B15" s="7" t="s">
        <v>0</v>
      </c>
      <c r="C15" s="8">
        <f>C5*1%</f>
        <v>4.7250000000000005</v>
      </c>
      <c r="D15" s="8">
        <f t="shared" ref="D15:O15" si="7">D5*1%</f>
        <v>4.7250000000000005</v>
      </c>
      <c r="E15" s="8">
        <f t="shared" si="7"/>
        <v>4.7250000000000005</v>
      </c>
      <c r="F15" s="8">
        <f t="shared" si="7"/>
        <v>4.0949999999999998</v>
      </c>
      <c r="G15" s="8">
        <f t="shared" si="7"/>
        <v>3.7800000000000002</v>
      </c>
      <c r="H15" s="8">
        <f t="shared" si="7"/>
        <v>4.7250000000000005</v>
      </c>
      <c r="I15" s="8">
        <f t="shared" si="7"/>
        <v>4.7250000000000005</v>
      </c>
      <c r="J15" s="8">
        <f t="shared" si="7"/>
        <v>4.7250000000000005</v>
      </c>
      <c r="K15" s="8">
        <f t="shared" si="7"/>
        <v>4.7250000000000005</v>
      </c>
      <c r="L15" s="8">
        <f t="shared" si="7"/>
        <v>4.0949999999999998</v>
      </c>
      <c r="M15" s="8">
        <f t="shared" si="7"/>
        <v>3.7800000000000002</v>
      </c>
      <c r="N15" s="8">
        <f t="shared" si="7"/>
        <v>4.7250000000000005</v>
      </c>
      <c r="O15" s="8">
        <f t="shared" si="7"/>
        <v>4.7250000000000005</v>
      </c>
    </row>
    <row r="16" spans="1:20" ht="30" customHeight="1">
      <c r="A16" s="7" t="s">
        <v>16</v>
      </c>
      <c r="B16" s="7" t="s">
        <v>0</v>
      </c>
      <c r="C16" s="8">
        <f>35*2</f>
        <v>70</v>
      </c>
      <c r="D16" s="8">
        <f t="shared" ref="D16:O16" si="8">35*2</f>
        <v>70</v>
      </c>
      <c r="E16" s="8">
        <f t="shared" si="8"/>
        <v>70</v>
      </c>
      <c r="F16" s="8">
        <f t="shared" si="8"/>
        <v>70</v>
      </c>
      <c r="G16" s="8">
        <f t="shared" si="8"/>
        <v>70</v>
      </c>
      <c r="H16" s="8">
        <f t="shared" si="8"/>
        <v>70</v>
      </c>
      <c r="I16" s="8">
        <f t="shared" si="8"/>
        <v>70</v>
      </c>
      <c r="J16" s="8">
        <f t="shared" si="8"/>
        <v>70</v>
      </c>
      <c r="K16" s="8">
        <f t="shared" si="8"/>
        <v>70</v>
      </c>
      <c r="L16" s="8">
        <f t="shared" si="8"/>
        <v>70</v>
      </c>
      <c r="M16" s="8">
        <f t="shared" si="8"/>
        <v>70</v>
      </c>
      <c r="N16" s="8">
        <f t="shared" si="8"/>
        <v>70</v>
      </c>
      <c r="O16" s="8">
        <f t="shared" si="8"/>
        <v>70</v>
      </c>
    </row>
    <row r="17" spans="1:15">
      <c r="A17" s="33" t="s">
        <v>49</v>
      </c>
      <c r="B17" s="7" t="s">
        <v>0</v>
      </c>
      <c r="C17" s="8">
        <v>40</v>
      </c>
      <c r="D17" s="8">
        <v>40</v>
      </c>
      <c r="E17" s="8">
        <v>40</v>
      </c>
      <c r="F17" s="8">
        <v>40</v>
      </c>
      <c r="G17" s="8">
        <v>40</v>
      </c>
      <c r="H17" s="8">
        <v>40</v>
      </c>
      <c r="I17" s="8">
        <v>40</v>
      </c>
      <c r="J17" s="8">
        <v>40</v>
      </c>
      <c r="K17" s="8">
        <v>40</v>
      </c>
      <c r="L17" s="8">
        <v>40</v>
      </c>
      <c r="M17" s="8">
        <v>40</v>
      </c>
      <c r="N17" s="8">
        <v>40</v>
      </c>
      <c r="O17" s="8">
        <v>40</v>
      </c>
    </row>
    <row r="18" spans="1:15" ht="29.25" customHeight="1">
      <c r="A18" s="7" t="s">
        <v>36</v>
      </c>
      <c r="B18" s="7" t="s">
        <v>0</v>
      </c>
      <c r="C18" s="8">
        <v>6</v>
      </c>
      <c r="D18" s="8">
        <v>6</v>
      </c>
      <c r="E18" s="8">
        <v>6</v>
      </c>
      <c r="F18" s="8">
        <v>6</v>
      </c>
      <c r="G18" s="8">
        <v>6</v>
      </c>
      <c r="H18" s="8">
        <v>6</v>
      </c>
      <c r="I18" s="8">
        <v>6</v>
      </c>
      <c r="J18" s="8">
        <v>6</v>
      </c>
      <c r="K18" s="8">
        <v>6</v>
      </c>
      <c r="L18" s="8">
        <v>6</v>
      </c>
      <c r="M18" s="8">
        <v>6</v>
      </c>
      <c r="N18" s="8">
        <v>6</v>
      </c>
      <c r="O18" s="8">
        <v>6</v>
      </c>
    </row>
    <row r="19" spans="1:15">
      <c r="A19" s="7" t="s">
        <v>17</v>
      </c>
      <c r="B19" s="7" t="s">
        <v>0</v>
      </c>
      <c r="C19" s="8">
        <v>11.6</v>
      </c>
      <c r="D19" s="8">
        <v>11.6</v>
      </c>
      <c r="E19" s="8">
        <v>11.6</v>
      </c>
      <c r="F19" s="8">
        <v>11.6</v>
      </c>
      <c r="G19" s="8">
        <v>11.6</v>
      </c>
      <c r="H19" s="8">
        <v>11.6</v>
      </c>
      <c r="I19" s="8">
        <v>11.6</v>
      </c>
      <c r="J19" s="8">
        <v>11.6</v>
      </c>
      <c r="K19" s="8">
        <v>11.6</v>
      </c>
      <c r="L19" s="8">
        <v>11.6</v>
      </c>
      <c r="M19" s="8">
        <v>11.6</v>
      </c>
      <c r="N19" s="8">
        <v>11.6</v>
      </c>
      <c r="O19" s="8">
        <v>11.6</v>
      </c>
    </row>
    <row r="20" spans="1:15">
      <c r="A20" s="7" t="s">
        <v>33</v>
      </c>
      <c r="B20" s="7" t="s">
        <v>0</v>
      </c>
      <c r="C20" s="8">
        <v>10</v>
      </c>
      <c r="D20" s="8">
        <v>12</v>
      </c>
      <c r="E20" s="8">
        <v>12</v>
      </c>
      <c r="F20" s="8">
        <v>12</v>
      </c>
      <c r="G20" s="8">
        <v>12</v>
      </c>
      <c r="H20" s="8">
        <v>12</v>
      </c>
      <c r="I20" s="8">
        <v>12</v>
      </c>
      <c r="J20" s="8">
        <v>12</v>
      </c>
      <c r="K20" s="8">
        <v>12</v>
      </c>
      <c r="L20" s="8">
        <v>12</v>
      </c>
      <c r="M20" s="8">
        <v>12</v>
      </c>
      <c r="N20" s="8">
        <v>12</v>
      </c>
      <c r="O20" s="8">
        <v>12</v>
      </c>
    </row>
    <row r="21" spans="1:15">
      <c r="A21" s="16" t="s">
        <v>23</v>
      </c>
      <c r="B21" s="16" t="s">
        <v>22</v>
      </c>
      <c r="C21" s="17">
        <f>C5-C6</f>
        <v>-179.82500000000005</v>
      </c>
      <c r="D21" s="17">
        <f t="shared" ref="D21:O21" si="9">D5-D6</f>
        <v>77.675000000000011</v>
      </c>
      <c r="E21" s="17">
        <f t="shared" si="9"/>
        <v>77.675000000000011</v>
      </c>
      <c r="F21" s="17">
        <f t="shared" si="9"/>
        <v>15.305000000000007</v>
      </c>
      <c r="G21" s="18">
        <f t="shared" si="9"/>
        <v>19.120000000000005</v>
      </c>
      <c r="H21" s="17">
        <f t="shared" si="9"/>
        <v>130.17500000000001</v>
      </c>
      <c r="I21" s="17">
        <f t="shared" si="9"/>
        <v>77.675000000000011</v>
      </c>
      <c r="J21" s="18">
        <f t="shared" si="9"/>
        <v>77.675000000000011</v>
      </c>
      <c r="K21" s="17">
        <f t="shared" si="9"/>
        <v>77.675000000000011</v>
      </c>
      <c r="L21" s="17">
        <f t="shared" si="9"/>
        <v>15.305000000000007</v>
      </c>
      <c r="M21" s="18">
        <f t="shared" si="9"/>
        <v>19.120000000000005</v>
      </c>
      <c r="N21" s="17">
        <f t="shared" si="9"/>
        <v>130.17500000000001</v>
      </c>
      <c r="O21" s="17">
        <f t="shared" si="9"/>
        <v>77.675000000000011</v>
      </c>
    </row>
    <row r="22" spans="1:15">
      <c r="A22" s="16" t="s">
        <v>24</v>
      </c>
      <c r="B22" s="16" t="s">
        <v>22</v>
      </c>
      <c r="C22" s="17">
        <f>C5-C6</f>
        <v>-179.82500000000005</v>
      </c>
      <c r="D22" s="17">
        <f t="shared" ref="D22:O22" si="10">C22+D5-D6</f>
        <v>-102.15000000000003</v>
      </c>
      <c r="E22" s="17">
        <f t="shared" si="10"/>
        <v>-24.475000000000023</v>
      </c>
      <c r="F22" s="17">
        <f t="shared" si="10"/>
        <v>-9.1700000000000159</v>
      </c>
      <c r="G22" s="18">
        <f t="shared" si="10"/>
        <v>9.9499999999999886</v>
      </c>
      <c r="H22" s="18">
        <f t="shared" si="10"/>
        <v>140.125</v>
      </c>
      <c r="I22" s="18">
        <f t="shared" si="10"/>
        <v>217.8</v>
      </c>
      <c r="J22" s="18">
        <f t="shared" si="10"/>
        <v>295.47499999999997</v>
      </c>
      <c r="K22" s="18">
        <f t="shared" si="10"/>
        <v>373.14999999999992</v>
      </c>
      <c r="L22" s="18">
        <f t="shared" si="10"/>
        <v>388.45499999999987</v>
      </c>
      <c r="M22" s="18">
        <f t="shared" si="10"/>
        <v>407.57499999999993</v>
      </c>
      <c r="N22" s="18">
        <f t="shared" si="10"/>
        <v>537.75</v>
      </c>
      <c r="O22" s="18">
        <f t="shared" si="10"/>
        <v>615.42499999999995</v>
      </c>
    </row>
    <row r="23" spans="1:15">
      <c r="A23" s="30"/>
      <c r="B23" s="30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>
      <c r="A24" s="29" t="s">
        <v>27</v>
      </c>
      <c r="B24" s="29" t="s">
        <v>22</v>
      </c>
      <c r="C24" s="19">
        <f>C8+C9+C11</f>
        <v>520</v>
      </c>
      <c r="D24" s="38" t="s">
        <v>50</v>
      </c>
      <c r="E24" s="38"/>
      <c r="F24" s="38"/>
      <c r="G24" s="38"/>
      <c r="H24" s="38"/>
      <c r="I24" s="38"/>
      <c r="J24" s="5"/>
      <c r="K24" s="5"/>
      <c r="L24" s="5"/>
      <c r="M24" s="5"/>
      <c r="N24" s="5"/>
      <c r="O24" s="5"/>
    </row>
    <row r="25" spans="1:15">
      <c r="A25" s="29" t="s">
        <v>28</v>
      </c>
      <c r="B25" s="29" t="s">
        <v>22</v>
      </c>
      <c r="C25" s="20">
        <f>O22</f>
        <v>615.42499999999995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>
      <c r="A26" s="29" t="s">
        <v>30</v>
      </c>
      <c r="B26" s="29" t="s">
        <v>29</v>
      </c>
      <c r="C26" s="20">
        <f>C25/C24*100</f>
        <v>118.35096153846152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ht="15.75" thickBot="1">
      <c r="A27" s="30"/>
      <c r="B27" s="30"/>
      <c r="C27" s="30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ht="32.25" customHeight="1" thickBot="1">
      <c r="A28" s="39" t="s">
        <v>54</v>
      </c>
      <c r="B28" s="21">
        <f>SUM(C5:O5)</f>
        <v>5827.5</v>
      </c>
      <c r="C28" s="30"/>
      <c r="D28" s="5"/>
      <c r="E28" s="5"/>
      <c r="F28" s="5"/>
      <c r="G28" s="27"/>
      <c r="H28" s="5"/>
      <c r="I28" s="5"/>
      <c r="J28" s="5"/>
      <c r="K28" s="5"/>
      <c r="L28" s="5"/>
      <c r="M28" s="5"/>
      <c r="N28" s="5"/>
      <c r="O28" s="5"/>
    </row>
    <row r="29" spans="1:15" ht="16.5" customHeight="1" thickBot="1">
      <c r="A29" s="40" t="s">
        <v>55</v>
      </c>
      <c r="B29" s="22">
        <f>SUM(C10:O10)</f>
        <v>3325</v>
      </c>
      <c r="C29" s="30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ht="18" customHeight="1" thickBot="1">
      <c r="A30" s="41" t="s">
        <v>56</v>
      </c>
      <c r="B30" s="23">
        <f>B28-B29</f>
        <v>2502.5</v>
      </c>
      <c r="C30" s="30" t="s">
        <v>43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33.75" customHeight="1" thickBot="1">
      <c r="A31" s="42" t="s">
        <v>57</v>
      </c>
      <c r="B31" s="24">
        <f>SUM(C14:O14)</f>
        <v>1717.0750000000003</v>
      </c>
      <c r="C31" s="30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7.25" customHeight="1" thickBot="1">
      <c r="A32" s="43" t="s">
        <v>58</v>
      </c>
      <c r="B32" s="25">
        <f>B30-B31</f>
        <v>785.42499999999973</v>
      </c>
      <c r="C32" s="30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9.5" customHeight="1" thickBot="1">
      <c r="A33" s="43" t="s">
        <v>32</v>
      </c>
      <c r="B33" s="26">
        <f>(B32/B28)*100%</f>
        <v>0.13477906477906473</v>
      </c>
      <c r="C33" s="30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" customHeight="1">
      <c r="A34" s="30"/>
      <c r="B34" s="30"/>
      <c r="C34" s="30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>
      <c r="A35" s="30"/>
      <c r="B35" s="30"/>
      <c r="C35" s="30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>
      <c r="A36" s="30"/>
      <c r="B36" s="30"/>
      <c r="C36" s="30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>
      <c r="A37" s="30"/>
      <c r="B37" s="30"/>
      <c r="C37" s="30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>
      <c r="A38" s="30"/>
      <c r="B38" s="30"/>
      <c r="C38" s="30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</sheetData>
  <mergeCells count="2">
    <mergeCell ref="P11:T12"/>
    <mergeCell ref="D24:I2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2"/>
  <sheetViews>
    <sheetView topLeftCell="A13" workbookViewId="0">
      <selection activeCell="D30" sqref="D30"/>
    </sheetView>
  </sheetViews>
  <sheetFormatPr defaultRowHeight="15"/>
  <cols>
    <col min="1" max="1" width="41" customWidth="1"/>
    <col min="2" max="2" width="12.7109375" customWidth="1"/>
    <col min="3" max="3" width="9.42578125" customWidth="1"/>
    <col min="4" max="4" width="10" bestFit="1" customWidth="1"/>
    <col min="7" max="7" width="8.42578125" customWidth="1"/>
    <col min="12" max="13" width="11.5703125" bestFit="1" customWidth="1"/>
  </cols>
  <sheetData>
    <row r="1" spans="1:20">
      <c r="A1" s="3"/>
      <c r="B1" s="3"/>
      <c r="C1" s="3"/>
      <c r="D1" s="3"/>
      <c r="E1" s="3"/>
      <c r="F1" s="3"/>
      <c r="G1" s="28" t="s">
        <v>34</v>
      </c>
      <c r="H1" s="3"/>
      <c r="I1" s="3"/>
      <c r="J1" s="3"/>
      <c r="K1" s="3"/>
      <c r="L1" s="3"/>
      <c r="M1" s="3"/>
      <c r="N1" s="3"/>
      <c r="O1" s="3"/>
    </row>
    <row r="2" spans="1:20">
      <c r="A2" s="4" t="s">
        <v>31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0">
      <c r="A3" s="29" t="s">
        <v>61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20">
      <c r="A4" s="10" t="s">
        <v>25</v>
      </c>
      <c r="B4" s="9"/>
      <c r="C4" s="6" t="s">
        <v>12</v>
      </c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  <c r="N4" s="6" t="s">
        <v>11</v>
      </c>
      <c r="O4" s="6" t="s">
        <v>12</v>
      </c>
    </row>
    <row r="5" spans="1:20" ht="45">
      <c r="A5" s="16" t="s">
        <v>41</v>
      </c>
      <c r="B5" s="16" t="s">
        <v>0</v>
      </c>
      <c r="C5" s="17">
        <f>C12*1.8*0.8</f>
        <v>720</v>
      </c>
      <c r="D5" s="17">
        <f>D12*1.8*0.8</f>
        <v>720</v>
      </c>
      <c r="E5" s="17">
        <f>E12*1.8*0.75</f>
        <v>675</v>
      </c>
      <c r="F5" s="17">
        <f>F12*1.8*0.65</f>
        <v>585</v>
      </c>
      <c r="G5" s="17">
        <f>G12*1.8*0.65</f>
        <v>585</v>
      </c>
      <c r="H5" s="17">
        <f>H12*1.8*0.75</f>
        <v>675</v>
      </c>
      <c r="I5" s="17">
        <f t="shared" ref="I5:O5" si="0">I12*1.8*0.8</f>
        <v>720</v>
      </c>
      <c r="J5" s="17">
        <f t="shared" si="0"/>
        <v>720</v>
      </c>
      <c r="K5" s="17">
        <f t="shared" si="0"/>
        <v>720</v>
      </c>
      <c r="L5" s="17">
        <f>L12*1.8*0.65</f>
        <v>585</v>
      </c>
      <c r="M5" s="17">
        <f>M12*1.8*0.65</f>
        <v>585</v>
      </c>
      <c r="N5" s="17">
        <f>N12*1.8*0.7</f>
        <v>630</v>
      </c>
      <c r="O5" s="17">
        <f t="shared" si="0"/>
        <v>720</v>
      </c>
    </row>
    <row r="6" spans="1:20">
      <c r="A6" s="16" t="s">
        <v>19</v>
      </c>
      <c r="B6" s="16" t="s">
        <v>0</v>
      </c>
      <c r="C6" s="17">
        <f>C7+C10+C14</f>
        <v>866.5</v>
      </c>
      <c r="D6" s="17">
        <f t="shared" ref="D6:O6" si="1">D7+D10+D14</f>
        <v>566.5</v>
      </c>
      <c r="E6" s="17">
        <f t="shared" si="1"/>
        <v>566.04999999999995</v>
      </c>
      <c r="F6" s="17">
        <f t="shared" si="1"/>
        <v>540.15</v>
      </c>
      <c r="G6" s="18">
        <f t="shared" si="1"/>
        <v>490.15</v>
      </c>
      <c r="H6" s="17">
        <f t="shared" si="1"/>
        <v>491.05</v>
      </c>
      <c r="I6" s="17">
        <f t="shared" si="1"/>
        <v>541.5</v>
      </c>
      <c r="J6" s="18">
        <f t="shared" si="1"/>
        <v>566.5</v>
      </c>
      <c r="K6" s="17">
        <f t="shared" si="1"/>
        <v>566.5</v>
      </c>
      <c r="L6" s="17">
        <f t="shared" si="1"/>
        <v>565.15</v>
      </c>
      <c r="M6" s="18">
        <f t="shared" si="1"/>
        <v>490.15</v>
      </c>
      <c r="N6" s="17">
        <f t="shared" si="1"/>
        <v>490.6</v>
      </c>
      <c r="O6" s="17">
        <f t="shared" si="1"/>
        <v>516.5</v>
      </c>
    </row>
    <row r="7" spans="1:20">
      <c r="A7" s="11" t="s">
        <v>18</v>
      </c>
      <c r="B7" s="11" t="s">
        <v>0</v>
      </c>
      <c r="C7" s="12">
        <f>C8+C9</f>
        <v>200</v>
      </c>
      <c r="D7" s="12">
        <f t="shared" ref="D7:O7" si="2">D8+D9</f>
        <v>0</v>
      </c>
      <c r="E7" s="12">
        <f t="shared" si="2"/>
        <v>0</v>
      </c>
      <c r="F7" s="12">
        <f t="shared" si="2"/>
        <v>0</v>
      </c>
      <c r="G7" s="12">
        <f t="shared" si="2"/>
        <v>0</v>
      </c>
      <c r="H7" s="12">
        <f t="shared" si="2"/>
        <v>0</v>
      </c>
      <c r="I7" s="12">
        <f t="shared" si="2"/>
        <v>0</v>
      </c>
      <c r="J7" s="12">
        <f t="shared" si="2"/>
        <v>0</v>
      </c>
      <c r="K7" s="12">
        <f t="shared" si="2"/>
        <v>0</v>
      </c>
      <c r="L7" s="12">
        <f t="shared" si="2"/>
        <v>0</v>
      </c>
      <c r="M7" s="12">
        <f t="shared" si="2"/>
        <v>0</v>
      </c>
      <c r="N7" s="12">
        <f t="shared" si="2"/>
        <v>0</v>
      </c>
      <c r="O7" s="12">
        <f t="shared" si="2"/>
        <v>0</v>
      </c>
    </row>
    <row r="8" spans="1:20">
      <c r="A8" s="7" t="s">
        <v>14</v>
      </c>
      <c r="B8" s="7" t="s">
        <v>0</v>
      </c>
      <c r="C8" s="32">
        <v>100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</row>
    <row r="9" spans="1:20" ht="16.5" customHeight="1">
      <c r="A9" s="7" t="s">
        <v>15</v>
      </c>
      <c r="B9" s="7" t="s">
        <v>0</v>
      </c>
      <c r="C9" s="32">
        <v>100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</row>
    <row r="10" spans="1:20">
      <c r="A10" s="11" t="s">
        <v>13</v>
      </c>
      <c r="B10" s="11" t="s">
        <v>0</v>
      </c>
      <c r="C10" s="12">
        <f>C11</f>
        <v>500</v>
      </c>
      <c r="D10" s="12">
        <f t="shared" ref="D10:O10" si="3">D11</f>
        <v>400</v>
      </c>
      <c r="E10" s="12">
        <f t="shared" si="3"/>
        <v>400</v>
      </c>
      <c r="F10" s="12">
        <f t="shared" si="3"/>
        <v>375</v>
      </c>
      <c r="G10" s="12">
        <f t="shared" si="3"/>
        <v>325</v>
      </c>
      <c r="H10" s="12">
        <f t="shared" si="3"/>
        <v>325</v>
      </c>
      <c r="I10" s="12">
        <f t="shared" si="3"/>
        <v>375</v>
      </c>
      <c r="J10" s="12">
        <f t="shared" si="3"/>
        <v>400</v>
      </c>
      <c r="K10" s="12">
        <f t="shared" si="3"/>
        <v>400</v>
      </c>
      <c r="L10" s="12">
        <f t="shared" si="3"/>
        <v>400</v>
      </c>
      <c r="M10" s="12">
        <f t="shared" si="3"/>
        <v>325</v>
      </c>
      <c r="N10" s="12">
        <f t="shared" si="3"/>
        <v>325</v>
      </c>
      <c r="O10" s="12">
        <f t="shared" si="3"/>
        <v>350</v>
      </c>
      <c r="P10" s="2"/>
    </row>
    <row r="11" spans="1:20">
      <c r="A11" s="7" t="s">
        <v>39</v>
      </c>
      <c r="B11" s="7" t="s">
        <v>0</v>
      </c>
      <c r="C11" s="31">
        <v>500</v>
      </c>
      <c r="D11" s="31">
        <f t="shared" ref="D11:O11" si="4">C5/1.8</f>
        <v>400</v>
      </c>
      <c r="E11" s="31">
        <f t="shared" si="4"/>
        <v>400</v>
      </c>
      <c r="F11" s="31">
        <f t="shared" si="4"/>
        <v>375</v>
      </c>
      <c r="G11" s="31">
        <f t="shared" si="4"/>
        <v>325</v>
      </c>
      <c r="H11" s="31">
        <f t="shared" si="4"/>
        <v>325</v>
      </c>
      <c r="I11" s="31">
        <f t="shared" si="4"/>
        <v>375</v>
      </c>
      <c r="J11" s="31">
        <f t="shared" si="4"/>
        <v>400</v>
      </c>
      <c r="K11" s="31">
        <f t="shared" si="4"/>
        <v>400</v>
      </c>
      <c r="L11" s="31">
        <f t="shared" si="4"/>
        <v>400</v>
      </c>
      <c r="M11" s="31">
        <f t="shared" si="4"/>
        <v>325</v>
      </c>
      <c r="N11" s="31">
        <f t="shared" si="4"/>
        <v>325</v>
      </c>
      <c r="O11" s="31">
        <f t="shared" si="4"/>
        <v>350</v>
      </c>
      <c r="P11" s="36" t="s">
        <v>37</v>
      </c>
      <c r="Q11" s="37"/>
      <c r="R11" s="37"/>
      <c r="S11" s="37"/>
      <c r="T11" s="37"/>
    </row>
    <row r="12" spans="1:20" ht="30">
      <c r="A12" s="7" t="s">
        <v>40</v>
      </c>
      <c r="B12" s="7" t="s">
        <v>0</v>
      </c>
      <c r="C12" s="31">
        <v>500</v>
      </c>
      <c r="D12" s="31">
        <f>C13+D11</f>
        <v>500</v>
      </c>
      <c r="E12" s="35">
        <f>D13+E11</f>
        <v>500</v>
      </c>
      <c r="F12" s="35">
        <f>E13+F11</f>
        <v>500</v>
      </c>
      <c r="G12" s="35">
        <f>F13+G11</f>
        <v>500</v>
      </c>
      <c r="H12" s="35">
        <f>G13+H11</f>
        <v>500</v>
      </c>
      <c r="I12" s="35">
        <f>I11+H13</f>
        <v>500</v>
      </c>
      <c r="J12" s="35">
        <f t="shared" ref="J12:O12" si="5">I13+J11</f>
        <v>500</v>
      </c>
      <c r="K12" s="35">
        <f t="shared" si="5"/>
        <v>500</v>
      </c>
      <c r="L12" s="35">
        <f t="shared" si="5"/>
        <v>500</v>
      </c>
      <c r="M12" s="35">
        <f t="shared" si="5"/>
        <v>500</v>
      </c>
      <c r="N12" s="35">
        <f t="shared" si="5"/>
        <v>500</v>
      </c>
      <c r="O12" s="35">
        <f t="shared" si="5"/>
        <v>500</v>
      </c>
      <c r="P12" s="36"/>
      <c r="Q12" s="37"/>
      <c r="R12" s="37"/>
      <c r="S12" s="37"/>
      <c r="T12" s="37"/>
    </row>
    <row r="13" spans="1:20">
      <c r="A13" s="14" t="s">
        <v>38</v>
      </c>
      <c r="B13" s="14" t="s">
        <v>0</v>
      </c>
      <c r="C13" s="15">
        <f>C11-D11</f>
        <v>100</v>
      </c>
      <c r="D13" s="34">
        <f t="shared" ref="D13:N13" si="6">D12-E11</f>
        <v>100</v>
      </c>
      <c r="E13" s="34">
        <f t="shared" si="6"/>
        <v>125</v>
      </c>
      <c r="F13" s="34">
        <f t="shared" si="6"/>
        <v>175</v>
      </c>
      <c r="G13" s="34">
        <f t="shared" si="6"/>
        <v>175</v>
      </c>
      <c r="H13" s="34">
        <f t="shared" si="6"/>
        <v>125</v>
      </c>
      <c r="I13" s="34">
        <f t="shared" si="6"/>
        <v>100</v>
      </c>
      <c r="J13" s="34">
        <f t="shared" si="6"/>
        <v>100</v>
      </c>
      <c r="K13" s="34">
        <f t="shared" si="6"/>
        <v>100</v>
      </c>
      <c r="L13" s="34">
        <f t="shared" si="6"/>
        <v>175</v>
      </c>
      <c r="M13" s="34">
        <f t="shared" si="6"/>
        <v>175</v>
      </c>
      <c r="N13" s="34">
        <f t="shared" si="6"/>
        <v>150</v>
      </c>
      <c r="O13" s="34">
        <f>O12-O11</f>
        <v>150</v>
      </c>
    </row>
    <row r="14" spans="1:20">
      <c r="A14" s="11" t="s">
        <v>20</v>
      </c>
      <c r="B14" s="11" t="s">
        <v>0</v>
      </c>
      <c r="C14" s="12">
        <f>C15+C16+C17+C18+C19</f>
        <v>166.5</v>
      </c>
      <c r="D14" s="12">
        <f>D15+D16+D17+D18+D19</f>
        <v>166.5</v>
      </c>
      <c r="E14" s="12">
        <f t="shared" ref="E14:O14" si="7">E15+E16+E17+E18+E19</f>
        <v>166.05</v>
      </c>
      <c r="F14" s="12">
        <f t="shared" si="7"/>
        <v>165.15</v>
      </c>
      <c r="G14" s="13">
        <f t="shared" si="7"/>
        <v>165.15</v>
      </c>
      <c r="H14" s="12">
        <f t="shared" si="7"/>
        <v>166.05</v>
      </c>
      <c r="I14" s="12">
        <f t="shared" si="7"/>
        <v>166.5</v>
      </c>
      <c r="J14" s="13">
        <f t="shared" si="7"/>
        <v>166.5</v>
      </c>
      <c r="K14" s="12">
        <f t="shared" si="7"/>
        <v>166.5</v>
      </c>
      <c r="L14" s="12">
        <f t="shared" si="7"/>
        <v>165.15</v>
      </c>
      <c r="M14" s="13">
        <f t="shared" si="7"/>
        <v>165.15</v>
      </c>
      <c r="N14" s="12">
        <f t="shared" si="7"/>
        <v>165.60000000000002</v>
      </c>
      <c r="O14" s="12">
        <f t="shared" si="7"/>
        <v>166.5</v>
      </c>
    </row>
    <row r="15" spans="1:20" ht="30" customHeight="1">
      <c r="A15" s="7" t="s">
        <v>35</v>
      </c>
      <c r="B15" s="7" t="s">
        <v>0</v>
      </c>
      <c r="C15" s="8">
        <f>C5*1%</f>
        <v>7.2</v>
      </c>
      <c r="D15" s="8">
        <f t="shared" ref="D15:O15" si="8">D5*1%</f>
        <v>7.2</v>
      </c>
      <c r="E15" s="8">
        <f t="shared" si="8"/>
        <v>6.75</v>
      </c>
      <c r="F15" s="8">
        <f t="shared" si="8"/>
        <v>5.8500000000000005</v>
      </c>
      <c r="G15" s="8">
        <f t="shared" si="8"/>
        <v>5.8500000000000005</v>
      </c>
      <c r="H15" s="8">
        <f t="shared" si="8"/>
        <v>6.75</v>
      </c>
      <c r="I15" s="8">
        <f t="shared" si="8"/>
        <v>7.2</v>
      </c>
      <c r="J15" s="8">
        <f t="shared" si="8"/>
        <v>7.2</v>
      </c>
      <c r="K15" s="8">
        <f t="shared" si="8"/>
        <v>7.2</v>
      </c>
      <c r="L15" s="8">
        <f t="shared" si="8"/>
        <v>5.8500000000000005</v>
      </c>
      <c r="M15" s="8">
        <f t="shared" si="8"/>
        <v>5.8500000000000005</v>
      </c>
      <c r="N15" s="8">
        <f t="shared" si="8"/>
        <v>6.3</v>
      </c>
      <c r="O15" s="8">
        <f t="shared" si="8"/>
        <v>7.2</v>
      </c>
    </row>
    <row r="16" spans="1:20" ht="30" customHeight="1">
      <c r="A16" s="7" t="s">
        <v>16</v>
      </c>
      <c r="B16" s="7" t="s">
        <v>0</v>
      </c>
      <c r="C16" s="8">
        <v>100</v>
      </c>
      <c r="D16" s="8">
        <f>50*2</f>
        <v>100</v>
      </c>
      <c r="E16" s="8">
        <f t="shared" ref="E16:O16" si="9">50*2</f>
        <v>100</v>
      </c>
      <c r="F16" s="8">
        <f t="shared" si="9"/>
        <v>100</v>
      </c>
      <c r="G16" s="8">
        <f t="shared" si="9"/>
        <v>100</v>
      </c>
      <c r="H16" s="8">
        <f t="shared" si="9"/>
        <v>100</v>
      </c>
      <c r="I16" s="8">
        <f t="shared" si="9"/>
        <v>100</v>
      </c>
      <c r="J16" s="8">
        <f t="shared" si="9"/>
        <v>100</v>
      </c>
      <c r="K16" s="8">
        <f t="shared" si="9"/>
        <v>100</v>
      </c>
      <c r="L16" s="8">
        <f t="shared" si="9"/>
        <v>100</v>
      </c>
      <c r="M16" s="8">
        <f t="shared" si="9"/>
        <v>100</v>
      </c>
      <c r="N16" s="8">
        <f t="shared" si="9"/>
        <v>100</v>
      </c>
      <c r="O16" s="8">
        <f t="shared" si="9"/>
        <v>100</v>
      </c>
    </row>
    <row r="17" spans="1:15">
      <c r="A17" s="33" t="s">
        <v>51</v>
      </c>
      <c r="B17" s="7" t="s">
        <v>0</v>
      </c>
      <c r="C17" s="8">
        <v>40</v>
      </c>
      <c r="D17" s="8">
        <v>40</v>
      </c>
      <c r="E17" s="8">
        <v>40</v>
      </c>
      <c r="F17" s="8">
        <v>40</v>
      </c>
      <c r="G17" s="8">
        <v>40</v>
      </c>
      <c r="H17" s="8">
        <v>40</v>
      </c>
      <c r="I17" s="8">
        <v>40</v>
      </c>
      <c r="J17" s="8">
        <v>40</v>
      </c>
      <c r="K17" s="8">
        <v>40</v>
      </c>
      <c r="L17" s="8">
        <v>40</v>
      </c>
      <c r="M17" s="8">
        <v>40</v>
      </c>
      <c r="N17" s="8">
        <v>40</v>
      </c>
      <c r="O17" s="8">
        <v>40</v>
      </c>
    </row>
    <row r="18" spans="1:15" ht="29.25" customHeight="1">
      <c r="A18" s="7" t="s">
        <v>36</v>
      </c>
      <c r="B18" s="7" t="s">
        <v>0</v>
      </c>
      <c r="C18" s="8">
        <v>6</v>
      </c>
      <c r="D18" s="8">
        <v>6</v>
      </c>
      <c r="E18" s="8">
        <v>6</v>
      </c>
      <c r="F18" s="8">
        <v>6</v>
      </c>
      <c r="G18" s="8">
        <v>6</v>
      </c>
      <c r="H18" s="8">
        <v>6</v>
      </c>
      <c r="I18" s="8">
        <v>6</v>
      </c>
      <c r="J18" s="8">
        <v>6</v>
      </c>
      <c r="K18" s="8">
        <v>6</v>
      </c>
      <c r="L18" s="8">
        <v>6</v>
      </c>
      <c r="M18" s="8">
        <v>6</v>
      </c>
      <c r="N18" s="8">
        <v>6</v>
      </c>
      <c r="O18" s="8">
        <v>6</v>
      </c>
    </row>
    <row r="19" spans="1:15">
      <c r="A19" s="7" t="s">
        <v>17</v>
      </c>
      <c r="B19" s="7" t="s">
        <v>0</v>
      </c>
      <c r="C19" s="8">
        <v>13.3</v>
      </c>
      <c r="D19" s="8">
        <v>13.3</v>
      </c>
      <c r="E19" s="8">
        <v>13.3</v>
      </c>
      <c r="F19" s="8">
        <v>13.3</v>
      </c>
      <c r="G19" s="8">
        <v>13.3</v>
      </c>
      <c r="H19" s="8">
        <v>13.3</v>
      </c>
      <c r="I19" s="8">
        <v>13.3</v>
      </c>
      <c r="J19" s="8">
        <v>13.3</v>
      </c>
      <c r="K19" s="8">
        <v>13.3</v>
      </c>
      <c r="L19" s="8">
        <v>13.3</v>
      </c>
      <c r="M19" s="8">
        <v>13.3</v>
      </c>
      <c r="N19" s="8">
        <v>13.3</v>
      </c>
      <c r="O19" s="8">
        <v>13.3</v>
      </c>
    </row>
    <row r="20" spans="1:15">
      <c r="A20" s="7" t="s">
        <v>33</v>
      </c>
      <c r="B20" s="7" t="s">
        <v>0</v>
      </c>
      <c r="C20" s="8">
        <v>10</v>
      </c>
      <c r="D20" s="8">
        <v>12</v>
      </c>
      <c r="E20" s="8">
        <v>12</v>
      </c>
      <c r="F20" s="8">
        <v>12</v>
      </c>
      <c r="G20" s="8">
        <v>12</v>
      </c>
      <c r="H20" s="8">
        <v>12</v>
      </c>
      <c r="I20" s="8">
        <v>12</v>
      </c>
      <c r="J20" s="8">
        <v>12</v>
      </c>
      <c r="K20" s="8">
        <v>12</v>
      </c>
      <c r="L20" s="8">
        <v>12</v>
      </c>
      <c r="M20" s="8">
        <v>12</v>
      </c>
      <c r="N20" s="8">
        <v>12</v>
      </c>
      <c r="O20" s="8">
        <v>12</v>
      </c>
    </row>
    <row r="21" spans="1:15">
      <c r="A21" s="16" t="s">
        <v>23</v>
      </c>
      <c r="B21" s="16" t="s">
        <v>22</v>
      </c>
      <c r="C21" s="17">
        <f>C5-C6</f>
        <v>-146.5</v>
      </c>
      <c r="D21" s="17">
        <f t="shared" ref="D21:O21" si="10">D5-D6</f>
        <v>153.5</v>
      </c>
      <c r="E21" s="17">
        <f t="shared" si="10"/>
        <v>108.95000000000005</v>
      </c>
      <c r="F21" s="17">
        <f t="shared" si="10"/>
        <v>44.850000000000023</v>
      </c>
      <c r="G21" s="18">
        <f t="shared" si="10"/>
        <v>94.850000000000023</v>
      </c>
      <c r="H21" s="17">
        <f t="shared" si="10"/>
        <v>183.95</v>
      </c>
      <c r="I21" s="17">
        <f t="shared" si="10"/>
        <v>178.5</v>
      </c>
      <c r="J21" s="18">
        <f t="shared" si="10"/>
        <v>153.5</v>
      </c>
      <c r="K21" s="17">
        <f t="shared" si="10"/>
        <v>153.5</v>
      </c>
      <c r="L21" s="17">
        <f t="shared" si="10"/>
        <v>19.850000000000023</v>
      </c>
      <c r="M21" s="18">
        <f t="shared" si="10"/>
        <v>94.850000000000023</v>
      </c>
      <c r="N21" s="17">
        <f t="shared" si="10"/>
        <v>139.39999999999998</v>
      </c>
      <c r="O21" s="17">
        <f t="shared" si="10"/>
        <v>203.5</v>
      </c>
    </row>
    <row r="22" spans="1:15">
      <c r="A22" s="16" t="s">
        <v>24</v>
      </c>
      <c r="B22" s="16" t="s">
        <v>22</v>
      </c>
      <c r="C22" s="17">
        <f>C5-C6</f>
        <v>-146.5</v>
      </c>
      <c r="D22" s="17">
        <f t="shared" ref="D22:O22" si="11">C22+D5-D6</f>
        <v>7</v>
      </c>
      <c r="E22" s="17">
        <f t="shared" si="11"/>
        <v>115.95000000000005</v>
      </c>
      <c r="F22" s="17">
        <f t="shared" si="11"/>
        <v>160.80000000000007</v>
      </c>
      <c r="G22" s="18">
        <f t="shared" si="11"/>
        <v>255.65000000000009</v>
      </c>
      <c r="H22" s="18">
        <f t="shared" si="11"/>
        <v>439.60000000000008</v>
      </c>
      <c r="I22" s="18">
        <f t="shared" si="11"/>
        <v>618.10000000000014</v>
      </c>
      <c r="J22" s="18">
        <f t="shared" si="11"/>
        <v>771.60000000000014</v>
      </c>
      <c r="K22" s="18">
        <f t="shared" si="11"/>
        <v>925.10000000000014</v>
      </c>
      <c r="L22" s="18">
        <f t="shared" si="11"/>
        <v>944.95000000000016</v>
      </c>
      <c r="M22" s="18">
        <f t="shared" si="11"/>
        <v>1039.8000000000002</v>
      </c>
      <c r="N22" s="18">
        <f t="shared" si="11"/>
        <v>1179.2000000000003</v>
      </c>
      <c r="O22" s="18">
        <f t="shared" si="11"/>
        <v>1382.7000000000003</v>
      </c>
    </row>
    <row r="23" spans="1:15">
      <c r="A23" s="3"/>
      <c r="B23" s="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>
      <c r="A24" s="4" t="s">
        <v>27</v>
      </c>
      <c r="B24" s="4" t="s">
        <v>22</v>
      </c>
      <c r="C24" s="19">
        <f>C8+C9+C11</f>
        <v>700</v>
      </c>
      <c r="D24" s="38" t="s">
        <v>42</v>
      </c>
      <c r="E24" s="38"/>
      <c r="F24" s="38"/>
      <c r="G24" s="38"/>
      <c r="H24" s="38"/>
      <c r="I24" s="38"/>
      <c r="J24" s="5"/>
      <c r="K24" s="5"/>
      <c r="L24" s="5"/>
      <c r="M24" s="5"/>
      <c r="N24" s="5"/>
      <c r="O24" s="5"/>
    </row>
    <row r="25" spans="1:15">
      <c r="A25" s="4" t="s">
        <v>28</v>
      </c>
      <c r="B25" s="4" t="s">
        <v>22</v>
      </c>
      <c r="C25" s="20">
        <f>O22</f>
        <v>1382.7000000000003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>
      <c r="A26" s="4" t="s">
        <v>30</v>
      </c>
      <c r="B26" s="4" t="s">
        <v>29</v>
      </c>
      <c r="C26" s="20">
        <f>C25/C24*100</f>
        <v>197.52857142857147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ht="15.75" thickBot="1">
      <c r="A27" s="3"/>
      <c r="B27" s="3"/>
      <c r="C27" s="3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ht="32.25" customHeight="1" thickBot="1">
      <c r="A28" s="39" t="s">
        <v>54</v>
      </c>
      <c r="B28" s="21">
        <f>SUM(C5:O5)</f>
        <v>8640</v>
      </c>
      <c r="C28" s="3"/>
      <c r="D28" s="5"/>
      <c r="E28" s="5"/>
      <c r="F28" s="5"/>
      <c r="G28" s="27"/>
      <c r="H28" s="5"/>
      <c r="I28" s="5"/>
      <c r="J28" s="5"/>
      <c r="K28" s="5"/>
      <c r="L28" s="5"/>
      <c r="M28" s="5"/>
      <c r="N28" s="5"/>
      <c r="O28" s="5"/>
    </row>
    <row r="29" spans="1:15" ht="16.5" customHeight="1" thickBot="1">
      <c r="A29" s="40" t="s">
        <v>59</v>
      </c>
      <c r="B29" s="22">
        <f>SUM(C10:O10)</f>
        <v>4900</v>
      </c>
      <c r="C29" s="3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ht="18" customHeight="1" thickBot="1">
      <c r="A30" s="41" t="s">
        <v>56</v>
      </c>
      <c r="B30" s="23">
        <f>B28-B29</f>
        <v>3740</v>
      </c>
      <c r="C30" s="30" t="s">
        <v>43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33.75" customHeight="1" thickBot="1">
      <c r="A31" s="42" t="s">
        <v>64</v>
      </c>
      <c r="B31" s="24">
        <f>SUM(C14:O14)</f>
        <v>2157.3000000000002</v>
      </c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7.25" customHeight="1" thickBot="1">
      <c r="A32" s="43" t="s">
        <v>65</v>
      </c>
      <c r="B32" s="25">
        <f>B30-B31</f>
        <v>1582.6999999999998</v>
      </c>
      <c r="C32" s="3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9.5" customHeight="1" thickBot="1">
      <c r="A33" s="43" t="s">
        <v>32</v>
      </c>
      <c r="B33" s="26">
        <f>(B32/B28)*100%</f>
        <v>0.18318287037037034</v>
      </c>
      <c r="C33" s="3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" customHeight="1">
      <c r="A34" s="3"/>
      <c r="B34" s="3"/>
      <c r="C34" s="3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>
      <c r="A35" s="3"/>
      <c r="B35" s="3"/>
      <c r="C35" s="3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>
      <c r="A36" s="3"/>
      <c r="B36" s="3"/>
      <c r="C36" s="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>
      <c r="A37" s="3"/>
      <c r="B37" s="3"/>
      <c r="C37" s="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>
      <c r="A38" s="3"/>
      <c r="B38" s="3"/>
      <c r="C38" s="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</sheetData>
  <mergeCells count="2">
    <mergeCell ref="P11:T12"/>
    <mergeCell ref="D24:I2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42"/>
  <sheetViews>
    <sheetView tabSelected="1" workbookViewId="0">
      <selection activeCell="E31" sqref="E31"/>
    </sheetView>
  </sheetViews>
  <sheetFormatPr defaultRowHeight="15"/>
  <cols>
    <col min="1" max="1" width="41" customWidth="1"/>
    <col min="2" max="2" width="12.7109375" customWidth="1"/>
    <col min="3" max="3" width="9.42578125" customWidth="1"/>
    <col min="4" max="4" width="10" bestFit="1" customWidth="1"/>
    <col min="7" max="7" width="8.42578125" customWidth="1"/>
    <col min="12" max="13" width="11.5703125" bestFit="1" customWidth="1"/>
  </cols>
  <sheetData>
    <row r="1" spans="1:20">
      <c r="A1" s="30"/>
      <c r="B1" s="30"/>
      <c r="C1" s="30"/>
      <c r="D1" s="30"/>
      <c r="E1" s="30"/>
      <c r="F1" s="30"/>
      <c r="G1" s="28" t="s">
        <v>34</v>
      </c>
      <c r="H1" s="30"/>
      <c r="I1" s="30"/>
      <c r="J1" s="30"/>
      <c r="K1" s="30"/>
      <c r="L1" s="30"/>
      <c r="M1" s="30"/>
      <c r="N1" s="30"/>
      <c r="O1" s="30"/>
    </row>
    <row r="2" spans="1:20">
      <c r="A2" s="29" t="s">
        <v>21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20">
      <c r="A3" s="29" t="s">
        <v>62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20">
      <c r="A4" s="10" t="s">
        <v>25</v>
      </c>
      <c r="B4" s="9"/>
      <c r="C4" s="6" t="s">
        <v>12</v>
      </c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  <c r="N4" s="6" t="s">
        <v>11</v>
      </c>
      <c r="O4" s="6" t="s">
        <v>12</v>
      </c>
    </row>
    <row r="5" spans="1:20" ht="45">
      <c r="A5" s="16" t="s">
        <v>41</v>
      </c>
      <c r="B5" s="16" t="s">
        <v>0</v>
      </c>
      <c r="C5" s="17">
        <f>C12*1.8*0.8</f>
        <v>1296</v>
      </c>
      <c r="D5" s="17">
        <f>D12*1.8*0.8</f>
        <v>1296</v>
      </c>
      <c r="E5" s="17">
        <f>E12*1.8*0.75</f>
        <v>1215</v>
      </c>
      <c r="F5" s="17">
        <f>F12*1.8*0.65</f>
        <v>1053</v>
      </c>
      <c r="G5" s="17">
        <f>G12*1.8*0.65</f>
        <v>1053</v>
      </c>
      <c r="H5" s="17">
        <f>H12*1.8*0.75</f>
        <v>1215</v>
      </c>
      <c r="I5" s="17">
        <f t="shared" ref="I5:O5" si="0">I12*1.8*0.8</f>
        <v>1296</v>
      </c>
      <c r="J5" s="17">
        <f t="shared" si="0"/>
        <v>1296</v>
      </c>
      <c r="K5" s="17">
        <f t="shared" si="0"/>
        <v>1296</v>
      </c>
      <c r="L5" s="17">
        <f>L12*1.8*0.65</f>
        <v>1053</v>
      </c>
      <c r="M5" s="17">
        <f>M12*1.8*0.65</f>
        <v>1053</v>
      </c>
      <c r="N5" s="17">
        <f>N12*1.8*0.7</f>
        <v>1134</v>
      </c>
      <c r="O5" s="17">
        <f t="shared" si="0"/>
        <v>1296</v>
      </c>
    </row>
    <row r="6" spans="1:20">
      <c r="A6" s="16" t="s">
        <v>19</v>
      </c>
      <c r="B6" s="16" t="s">
        <v>0</v>
      </c>
      <c r="C6" s="17">
        <f>C7+C10+C14</f>
        <v>1463.96</v>
      </c>
      <c r="D6" s="17">
        <f t="shared" ref="D6:O6" si="1">D7+D10+D14</f>
        <v>933.96</v>
      </c>
      <c r="E6" s="17">
        <f t="shared" si="1"/>
        <v>933.15</v>
      </c>
      <c r="F6" s="17">
        <f t="shared" si="1"/>
        <v>886.53</v>
      </c>
      <c r="G6" s="18">
        <f t="shared" si="1"/>
        <v>796.53</v>
      </c>
      <c r="H6" s="17">
        <f t="shared" si="1"/>
        <v>798.15</v>
      </c>
      <c r="I6" s="17">
        <f t="shared" si="1"/>
        <v>888.96</v>
      </c>
      <c r="J6" s="18">
        <f t="shared" si="1"/>
        <v>933.96</v>
      </c>
      <c r="K6" s="17">
        <f t="shared" si="1"/>
        <v>933.96</v>
      </c>
      <c r="L6" s="17">
        <f t="shared" si="1"/>
        <v>931.53</v>
      </c>
      <c r="M6" s="18">
        <f t="shared" si="1"/>
        <v>796.53</v>
      </c>
      <c r="N6" s="17">
        <f t="shared" si="1"/>
        <v>797.34</v>
      </c>
      <c r="O6" s="17">
        <f t="shared" si="1"/>
        <v>843.96</v>
      </c>
    </row>
    <row r="7" spans="1:20">
      <c r="A7" s="11" t="s">
        <v>18</v>
      </c>
      <c r="B7" s="11" t="s">
        <v>0</v>
      </c>
      <c r="C7" s="12">
        <f>C8+C9</f>
        <v>350</v>
      </c>
      <c r="D7" s="12">
        <f t="shared" ref="D7:O7" si="2">D8+D9</f>
        <v>0</v>
      </c>
      <c r="E7" s="12">
        <f t="shared" si="2"/>
        <v>0</v>
      </c>
      <c r="F7" s="12">
        <f t="shared" si="2"/>
        <v>0</v>
      </c>
      <c r="G7" s="12">
        <f t="shared" si="2"/>
        <v>0</v>
      </c>
      <c r="H7" s="12">
        <f t="shared" si="2"/>
        <v>0</v>
      </c>
      <c r="I7" s="12">
        <f t="shared" si="2"/>
        <v>0</v>
      </c>
      <c r="J7" s="12">
        <f t="shared" si="2"/>
        <v>0</v>
      </c>
      <c r="K7" s="12">
        <f t="shared" si="2"/>
        <v>0</v>
      </c>
      <c r="L7" s="12">
        <f t="shared" si="2"/>
        <v>0</v>
      </c>
      <c r="M7" s="12">
        <f t="shared" si="2"/>
        <v>0</v>
      </c>
      <c r="N7" s="12">
        <f t="shared" si="2"/>
        <v>0</v>
      </c>
      <c r="O7" s="12">
        <f t="shared" si="2"/>
        <v>0</v>
      </c>
    </row>
    <row r="8" spans="1:20">
      <c r="A8" s="7" t="s">
        <v>14</v>
      </c>
      <c r="B8" s="7" t="s">
        <v>0</v>
      </c>
      <c r="C8" s="32">
        <v>150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</row>
    <row r="9" spans="1:20" ht="16.5" customHeight="1">
      <c r="A9" s="7" t="s">
        <v>15</v>
      </c>
      <c r="B9" s="7" t="s">
        <v>0</v>
      </c>
      <c r="C9" s="32">
        <v>200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</row>
    <row r="10" spans="1:20">
      <c r="A10" s="11" t="s">
        <v>13</v>
      </c>
      <c r="B10" s="11" t="s">
        <v>0</v>
      </c>
      <c r="C10" s="12">
        <v>900</v>
      </c>
      <c r="D10" s="12">
        <f t="shared" ref="D10:O10" si="3">D11</f>
        <v>720</v>
      </c>
      <c r="E10" s="12">
        <f t="shared" si="3"/>
        <v>720</v>
      </c>
      <c r="F10" s="12">
        <f t="shared" si="3"/>
        <v>675</v>
      </c>
      <c r="G10" s="12">
        <f t="shared" si="3"/>
        <v>585</v>
      </c>
      <c r="H10" s="12">
        <f t="shared" si="3"/>
        <v>585</v>
      </c>
      <c r="I10" s="12">
        <f t="shared" si="3"/>
        <v>675</v>
      </c>
      <c r="J10" s="12">
        <f t="shared" si="3"/>
        <v>720</v>
      </c>
      <c r="K10" s="12">
        <f t="shared" si="3"/>
        <v>720</v>
      </c>
      <c r="L10" s="12">
        <f t="shared" si="3"/>
        <v>720</v>
      </c>
      <c r="M10" s="12">
        <f t="shared" si="3"/>
        <v>585</v>
      </c>
      <c r="N10" s="12">
        <f t="shared" si="3"/>
        <v>585</v>
      </c>
      <c r="O10" s="12">
        <f t="shared" si="3"/>
        <v>630</v>
      </c>
      <c r="P10" s="2"/>
    </row>
    <row r="11" spans="1:20">
      <c r="A11" s="7" t="s">
        <v>39</v>
      </c>
      <c r="B11" s="7" t="s">
        <v>0</v>
      </c>
      <c r="C11" s="31">
        <v>900</v>
      </c>
      <c r="D11" s="31">
        <f t="shared" ref="D11:O11" si="4">C5/1.8</f>
        <v>720</v>
      </c>
      <c r="E11" s="31">
        <f t="shared" si="4"/>
        <v>720</v>
      </c>
      <c r="F11" s="31">
        <f t="shared" si="4"/>
        <v>675</v>
      </c>
      <c r="G11" s="31">
        <f t="shared" si="4"/>
        <v>585</v>
      </c>
      <c r="H11" s="31">
        <f t="shared" si="4"/>
        <v>585</v>
      </c>
      <c r="I11" s="31">
        <f t="shared" si="4"/>
        <v>675</v>
      </c>
      <c r="J11" s="31">
        <f t="shared" si="4"/>
        <v>720</v>
      </c>
      <c r="K11" s="31">
        <f t="shared" si="4"/>
        <v>720</v>
      </c>
      <c r="L11" s="31">
        <f t="shared" si="4"/>
        <v>720</v>
      </c>
      <c r="M11" s="31">
        <f t="shared" si="4"/>
        <v>585</v>
      </c>
      <c r="N11" s="31">
        <f t="shared" si="4"/>
        <v>585</v>
      </c>
      <c r="O11" s="31">
        <f t="shared" si="4"/>
        <v>630</v>
      </c>
      <c r="P11" s="36" t="s">
        <v>44</v>
      </c>
      <c r="Q11" s="37"/>
      <c r="R11" s="37"/>
      <c r="S11" s="37"/>
      <c r="T11" s="37"/>
    </row>
    <row r="12" spans="1:20" ht="30">
      <c r="A12" s="7" t="s">
        <v>40</v>
      </c>
      <c r="B12" s="7" t="s">
        <v>0</v>
      </c>
      <c r="C12" s="31">
        <v>900</v>
      </c>
      <c r="D12" s="31">
        <f>C13+D11</f>
        <v>900</v>
      </c>
      <c r="E12" s="35">
        <f>D13+E11</f>
        <v>900</v>
      </c>
      <c r="F12" s="35">
        <f>E13+F11</f>
        <v>900</v>
      </c>
      <c r="G12" s="35">
        <f>F13+G11</f>
        <v>900</v>
      </c>
      <c r="H12" s="35">
        <f>G13+H11</f>
        <v>900</v>
      </c>
      <c r="I12" s="35">
        <f>I11+H13</f>
        <v>900</v>
      </c>
      <c r="J12" s="35">
        <f t="shared" ref="J12:O12" si="5">I13+J11</f>
        <v>900</v>
      </c>
      <c r="K12" s="35">
        <f t="shared" si="5"/>
        <v>900</v>
      </c>
      <c r="L12" s="35">
        <f t="shared" si="5"/>
        <v>900</v>
      </c>
      <c r="M12" s="35">
        <f t="shared" si="5"/>
        <v>900</v>
      </c>
      <c r="N12" s="35">
        <f t="shared" si="5"/>
        <v>900</v>
      </c>
      <c r="O12" s="35">
        <f t="shared" si="5"/>
        <v>900</v>
      </c>
      <c r="P12" s="36"/>
      <c r="Q12" s="37"/>
      <c r="R12" s="37"/>
      <c r="S12" s="37"/>
      <c r="T12" s="37"/>
    </row>
    <row r="13" spans="1:20">
      <c r="A13" s="14" t="s">
        <v>38</v>
      </c>
      <c r="B13" s="14" t="s">
        <v>0</v>
      </c>
      <c r="C13" s="15">
        <f>C11-D11</f>
        <v>180</v>
      </c>
      <c r="D13" s="34">
        <f t="shared" ref="D13:N13" si="6">D12-E11</f>
        <v>180</v>
      </c>
      <c r="E13" s="34">
        <f t="shared" si="6"/>
        <v>225</v>
      </c>
      <c r="F13" s="34">
        <f t="shared" si="6"/>
        <v>315</v>
      </c>
      <c r="G13" s="34">
        <f t="shared" si="6"/>
        <v>315</v>
      </c>
      <c r="H13" s="34">
        <f t="shared" si="6"/>
        <v>225</v>
      </c>
      <c r="I13" s="34">
        <f t="shared" si="6"/>
        <v>180</v>
      </c>
      <c r="J13" s="34">
        <f t="shared" si="6"/>
        <v>180</v>
      </c>
      <c r="K13" s="34">
        <f t="shared" si="6"/>
        <v>180</v>
      </c>
      <c r="L13" s="34">
        <f t="shared" si="6"/>
        <v>315</v>
      </c>
      <c r="M13" s="34">
        <f t="shared" si="6"/>
        <v>315</v>
      </c>
      <c r="N13" s="34">
        <f t="shared" si="6"/>
        <v>270</v>
      </c>
      <c r="O13" s="34">
        <f>O12-O11</f>
        <v>270</v>
      </c>
    </row>
    <row r="14" spans="1:20">
      <c r="A14" s="11" t="s">
        <v>20</v>
      </c>
      <c r="B14" s="11" t="s">
        <v>0</v>
      </c>
      <c r="C14" s="12">
        <f>C15+C16+C17+C18+C19</f>
        <v>213.96</v>
      </c>
      <c r="D14" s="12">
        <f>D15+D16+D17+D18+D19</f>
        <v>213.96</v>
      </c>
      <c r="E14" s="12">
        <f t="shared" ref="E14:O14" si="7">E15+E16+E17+E18+E19</f>
        <v>213.15</v>
      </c>
      <c r="F14" s="12">
        <f t="shared" si="7"/>
        <v>211.53</v>
      </c>
      <c r="G14" s="13">
        <f t="shared" si="7"/>
        <v>211.53</v>
      </c>
      <c r="H14" s="12">
        <f t="shared" si="7"/>
        <v>213.15</v>
      </c>
      <c r="I14" s="12">
        <f t="shared" si="7"/>
        <v>213.96</v>
      </c>
      <c r="J14" s="13">
        <f t="shared" si="7"/>
        <v>213.96</v>
      </c>
      <c r="K14" s="12">
        <f t="shared" si="7"/>
        <v>213.96</v>
      </c>
      <c r="L14" s="12">
        <f t="shared" si="7"/>
        <v>211.53</v>
      </c>
      <c r="M14" s="13">
        <f t="shared" si="7"/>
        <v>211.53</v>
      </c>
      <c r="N14" s="12">
        <f t="shared" si="7"/>
        <v>212.34</v>
      </c>
      <c r="O14" s="12">
        <f t="shared" si="7"/>
        <v>213.96</v>
      </c>
    </row>
    <row r="15" spans="1:20" ht="30" customHeight="1">
      <c r="A15" s="7" t="s">
        <v>35</v>
      </c>
      <c r="B15" s="7" t="s">
        <v>0</v>
      </c>
      <c r="C15" s="8">
        <f>C5*1%</f>
        <v>12.96</v>
      </c>
      <c r="D15" s="8">
        <f t="shared" ref="D15:O15" si="8">D5*1%</f>
        <v>12.96</v>
      </c>
      <c r="E15" s="8">
        <f t="shared" si="8"/>
        <v>12.15</v>
      </c>
      <c r="F15" s="8">
        <f t="shared" si="8"/>
        <v>10.53</v>
      </c>
      <c r="G15" s="8">
        <f t="shared" si="8"/>
        <v>10.53</v>
      </c>
      <c r="H15" s="8">
        <f t="shared" si="8"/>
        <v>12.15</v>
      </c>
      <c r="I15" s="8">
        <f t="shared" si="8"/>
        <v>12.96</v>
      </c>
      <c r="J15" s="8">
        <f t="shared" si="8"/>
        <v>12.96</v>
      </c>
      <c r="K15" s="8">
        <f t="shared" si="8"/>
        <v>12.96</v>
      </c>
      <c r="L15" s="8">
        <f t="shared" si="8"/>
        <v>10.53</v>
      </c>
      <c r="M15" s="8">
        <f t="shared" si="8"/>
        <v>10.53</v>
      </c>
      <c r="N15" s="8">
        <f t="shared" si="8"/>
        <v>11.34</v>
      </c>
      <c r="O15" s="8">
        <f t="shared" si="8"/>
        <v>12.96</v>
      </c>
    </row>
    <row r="16" spans="1:20" ht="30" customHeight="1">
      <c r="A16" s="7" t="s">
        <v>16</v>
      </c>
      <c r="B16" s="7" t="s">
        <v>0</v>
      </c>
      <c r="C16" s="8">
        <f>70*2</f>
        <v>140</v>
      </c>
      <c r="D16" s="8">
        <f t="shared" ref="D16:O16" si="9">70*2</f>
        <v>140</v>
      </c>
      <c r="E16" s="8">
        <f t="shared" si="9"/>
        <v>140</v>
      </c>
      <c r="F16" s="8">
        <f t="shared" si="9"/>
        <v>140</v>
      </c>
      <c r="G16" s="8">
        <f t="shared" si="9"/>
        <v>140</v>
      </c>
      <c r="H16" s="8">
        <f t="shared" si="9"/>
        <v>140</v>
      </c>
      <c r="I16" s="8">
        <f t="shared" si="9"/>
        <v>140</v>
      </c>
      <c r="J16" s="8">
        <f t="shared" si="9"/>
        <v>140</v>
      </c>
      <c r="K16" s="8">
        <f t="shared" si="9"/>
        <v>140</v>
      </c>
      <c r="L16" s="8">
        <f t="shared" si="9"/>
        <v>140</v>
      </c>
      <c r="M16" s="8">
        <f t="shared" si="9"/>
        <v>140</v>
      </c>
      <c r="N16" s="8">
        <f t="shared" si="9"/>
        <v>140</v>
      </c>
      <c r="O16" s="8">
        <f t="shared" si="9"/>
        <v>140</v>
      </c>
    </row>
    <row r="17" spans="1:15">
      <c r="A17" s="33" t="s">
        <v>51</v>
      </c>
      <c r="B17" s="7" t="s">
        <v>0</v>
      </c>
      <c r="C17" s="8">
        <v>40</v>
      </c>
      <c r="D17" s="8">
        <v>40</v>
      </c>
      <c r="E17" s="8">
        <v>40</v>
      </c>
      <c r="F17" s="8">
        <v>40</v>
      </c>
      <c r="G17" s="8">
        <v>40</v>
      </c>
      <c r="H17" s="8">
        <v>40</v>
      </c>
      <c r="I17" s="8">
        <v>40</v>
      </c>
      <c r="J17" s="8">
        <v>40</v>
      </c>
      <c r="K17" s="8">
        <v>40</v>
      </c>
      <c r="L17" s="8">
        <v>40</v>
      </c>
      <c r="M17" s="8">
        <v>40</v>
      </c>
      <c r="N17" s="8">
        <v>40</v>
      </c>
      <c r="O17" s="8">
        <v>40</v>
      </c>
    </row>
    <row r="18" spans="1:15" ht="29.25" customHeight="1">
      <c r="A18" s="7" t="s">
        <v>36</v>
      </c>
      <c r="B18" s="7" t="s">
        <v>0</v>
      </c>
      <c r="C18" s="8">
        <v>6</v>
      </c>
      <c r="D18" s="8">
        <v>6</v>
      </c>
      <c r="E18" s="8">
        <v>6</v>
      </c>
      <c r="F18" s="8">
        <v>6</v>
      </c>
      <c r="G18" s="8">
        <v>6</v>
      </c>
      <c r="H18" s="8">
        <v>6</v>
      </c>
      <c r="I18" s="8">
        <v>6</v>
      </c>
      <c r="J18" s="8">
        <v>6</v>
      </c>
      <c r="K18" s="8">
        <v>6</v>
      </c>
      <c r="L18" s="8">
        <v>6</v>
      </c>
      <c r="M18" s="8">
        <v>6</v>
      </c>
      <c r="N18" s="8">
        <v>6</v>
      </c>
      <c r="O18" s="8">
        <v>6</v>
      </c>
    </row>
    <row r="19" spans="1:15">
      <c r="A19" s="7" t="s">
        <v>17</v>
      </c>
      <c r="B19" s="7" t="s">
        <v>0</v>
      </c>
      <c r="C19" s="8">
        <v>15</v>
      </c>
      <c r="D19" s="8">
        <v>15</v>
      </c>
      <c r="E19" s="8">
        <v>15</v>
      </c>
      <c r="F19" s="8">
        <v>15</v>
      </c>
      <c r="G19" s="8">
        <v>15</v>
      </c>
      <c r="H19" s="8">
        <v>15</v>
      </c>
      <c r="I19" s="8">
        <v>15</v>
      </c>
      <c r="J19" s="8">
        <v>15</v>
      </c>
      <c r="K19" s="8">
        <v>15</v>
      </c>
      <c r="L19" s="8">
        <v>15</v>
      </c>
      <c r="M19" s="8">
        <v>15</v>
      </c>
      <c r="N19" s="8">
        <v>15</v>
      </c>
      <c r="O19" s="8">
        <v>15</v>
      </c>
    </row>
    <row r="20" spans="1:15">
      <c r="A20" s="7" t="s">
        <v>33</v>
      </c>
      <c r="B20" s="7" t="s">
        <v>0</v>
      </c>
      <c r="C20" s="8">
        <v>10</v>
      </c>
      <c r="D20" s="8">
        <v>12</v>
      </c>
      <c r="E20" s="8">
        <v>12</v>
      </c>
      <c r="F20" s="8">
        <v>12</v>
      </c>
      <c r="G20" s="8">
        <v>12</v>
      </c>
      <c r="H20" s="8">
        <v>12</v>
      </c>
      <c r="I20" s="8">
        <v>12</v>
      </c>
      <c r="J20" s="8">
        <v>12</v>
      </c>
      <c r="K20" s="8">
        <v>12</v>
      </c>
      <c r="L20" s="8">
        <v>12</v>
      </c>
      <c r="M20" s="8">
        <v>12</v>
      </c>
      <c r="N20" s="8">
        <v>12</v>
      </c>
      <c r="O20" s="8">
        <v>12</v>
      </c>
    </row>
    <row r="21" spans="1:15">
      <c r="A21" s="16" t="s">
        <v>23</v>
      </c>
      <c r="B21" s="16" t="s">
        <v>22</v>
      </c>
      <c r="C21" s="17">
        <f>C5-C6</f>
        <v>-167.96000000000004</v>
      </c>
      <c r="D21" s="17">
        <f t="shared" ref="D21:O21" si="10">D5-D6</f>
        <v>362.03999999999996</v>
      </c>
      <c r="E21" s="17">
        <f t="shared" si="10"/>
        <v>281.85000000000002</v>
      </c>
      <c r="F21" s="17">
        <f t="shared" si="10"/>
        <v>166.47000000000003</v>
      </c>
      <c r="G21" s="18">
        <f t="shared" si="10"/>
        <v>256.47000000000003</v>
      </c>
      <c r="H21" s="17">
        <f t="shared" si="10"/>
        <v>416.85</v>
      </c>
      <c r="I21" s="17">
        <f t="shared" si="10"/>
        <v>407.03999999999996</v>
      </c>
      <c r="J21" s="18">
        <f t="shared" si="10"/>
        <v>362.03999999999996</v>
      </c>
      <c r="K21" s="17">
        <f t="shared" si="10"/>
        <v>362.03999999999996</v>
      </c>
      <c r="L21" s="17">
        <f t="shared" si="10"/>
        <v>121.47000000000003</v>
      </c>
      <c r="M21" s="18">
        <f t="shared" si="10"/>
        <v>256.47000000000003</v>
      </c>
      <c r="N21" s="17">
        <f t="shared" si="10"/>
        <v>336.65999999999997</v>
      </c>
      <c r="O21" s="17">
        <f t="shared" si="10"/>
        <v>452.03999999999996</v>
      </c>
    </row>
    <row r="22" spans="1:15">
      <c r="A22" s="16" t="s">
        <v>24</v>
      </c>
      <c r="B22" s="16" t="s">
        <v>22</v>
      </c>
      <c r="C22" s="17">
        <f>C5-C6</f>
        <v>-167.96000000000004</v>
      </c>
      <c r="D22" s="17">
        <f t="shared" ref="D22:O22" si="11">C22+D5-D6</f>
        <v>194.07999999999993</v>
      </c>
      <c r="E22" s="17">
        <f t="shared" si="11"/>
        <v>475.92999999999995</v>
      </c>
      <c r="F22" s="17">
        <f t="shared" si="11"/>
        <v>642.39999999999986</v>
      </c>
      <c r="G22" s="18">
        <f t="shared" si="11"/>
        <v>898.86999999999989</v>
      </c>
      <c r="H22" s="18">
        <f t="shared" si="11"/>
        <v>1315.7199999999998</v>
      </c>
      <c r="I22" s="18">
        <f t="shared" si="11"/>
        <v>1722.7599999999998</v>
      </c>
      <c r="J22" s="18">
        <f t="shared" si="11"/>
        <v>2084.7999999999997</v>
      </c>
      <c r="K22" s="18">
        <f t="shared" si="11"/>
        <v>2446.8399999999997</v>
      </c>
      <c r="L22" s="18">
        <f t="shared" si="11"/>
        <v>2568.3099999999995</v>
      </c>
      <c r="M22" s="18">
        <f t="shared" si="11"/>
        <v>2824.7799999999997</v>
      </c>
      <c r="N22" s="18">
        <f t="shared" si="11"/>
        <v>3161.4399999999996</v>
      </c>
      <c r="O22" s="18">
        <f t="shared" si="11"/>
        <v>3613.4799999999996</v>
      </c>
    </row>
    <row r="23" spans="1:15">
      <c r="A23" s="30"/>
      <c r="B23" s="30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>
      <c r="A24" s="29" t="s">
        <v>27</v>
      </c>
      <c r="B24" s="29" t="s">
        <v>22</v>
      </c>
      <c r="C24" s="19">
        <f>C8+C9+C11</f>
        <v>1250</v>
      </c>
      <c r="D24" s="38" t="s">
        <v>45</v>
      </c>
      <c r="E24" s="38"/>
      <c r="F24" s="38"/>
      <c r="G24" s="38"/>
      <c r="H24" s="38"/>
      <c r="I24" s="38"/>
      <c r="J24" s="5"/>
      <c r="K24" s="5"/>
      <c r="L24" s="5"/>
      <c r="M24" s="5"/>
      <c r="N24" s="5"/>
      <c r="O24" s="5"/>
    </row>
    <row r="25" spans="1:15">
      <c r="A25" s="29" t="s">
        <v>28</v>
      </c>
      <c r="B25" s="29" t="s">
        <v>22</v>
      </c>
      <c r="C25" s="20">
        <f>O22</f>
        <v>3613.4799999999996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>
      <c r="A26" s="29" t="s">
        <v>30</v>
      </c>
      <c r="B26" s="29" t="s">
        <v>29</v>
      </c>
      <c r="C26" s="20">
        <f>C25/C24*100</f>
        <v>289.07839999999993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ht="15.75" thickBot="1">
      <c r="A27" s="30"/>
      <c r="B27" s="30"/>
      <c r="C27" s="30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ht="32.25" customHeight="1" thickBot="1">
      <c r="A28" s="39" t="s">
        <v>54</v>
      </c>
      <c r="B28" s="21">
        <f>SUM(C5:O5)</f>
        <v>15552</v>
      </c>
      <c r="C28" s="30"/>
      <c r="D28" s="5"/>
      <c r="E28" s="5"/>
      <c r="F28" s="5"/>
      <c r="G28" s="27"/>
      <c r="H28" s="5"/>
      <c r="I28" s="5"/>
      <c r="J28" s="5"/>
      <c r="K28" s="5"/>
      <c r="L28" s="5"/>
      <c r="M28" s="5"/>
      <c r="N28" s="5"/>
      <c r="O28" s="5"/>
    </row>
    <row r="29" spans="1:15" ht="16.5" customHeight="1" thickBot="1">
      <c r="A29" s="40" t="s">
        <v>59</v>
      </c>
      <c r="B29" s="22">
        <f>SUM(C10:O10)</f>
        <v>8820</v>
      </c>
      <c r="C29" s="30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ht="18" customHeight="1" thickBot="1">
      <c r="A30" s="41" t="s">
        <v>56</v>
      </c>
      <c r="B30" s="23">
        <f>B28-B29</f>
        <v>6732</v>
      </c>
      <c r="C30" s="30" t="s">
        <v>43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33.75" customHeight="1" thickBot="1">
      <c r="A31" s="42" t="s">
        <v>57</v>
      </c>
      <c r="B31" s="24">
        <f>SUM(C14:O14)</f>
        <v>2768.5200000000009</v>
      </c>
      <c r="C31" s="30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7.25" customHeight="1" thickBot="1">
      <c r="A32" s="43" t="s">
        <v>58</v>
      </c>
      <c r="B32" s="25">
        <f>B30-B31</f>
        <v>3963.4799999999991</v>
      </c>
      <c r="C32" s="30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9.5" customHeight="1" thickBot="1">
      <c r="A33" s="43" t="s">
        <v>32</v>
      </c>
      <c r="B33" s="26">
        <f>(B32/B28)*100%</f>
        <v>0.25485339506172833</v>
      </c>
      <c r="C33" s="30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" customHeight="1">
      <c r="A34" s="30"/>
      <c r="B34" s="30"/>
      <c r="C34" s="30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>
      <c r="A35" s="30"/>
      <c r="B35" s="30"/>
      <c r="C35" s="30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>
      <c r="A36" s="30"/>
      <c r="B36" s="30"/>
      <c r="C36" s="30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>
      <c r="A37" s="30"/>
      <c r="B37" s="30"/>
      <c r="C37" s="30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>
      <c r="A38" s="30"/>
      <c r="B38" s="30"/>
      <c r="C38" s="30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</sheetData>
  <mergeCells count="2">
    <mergeCell ref="P11:T12"/>
    <mergeCell ref="D24:I2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42"/>
  <sheetViews>
    <sheetView topLeftCell="A13" workbookViewId="0">
      <selection activeCell="A16" sqref="A16"/>
    </sheetView>
  </sheetViews>
  <sheetFormatPr defaultRowHeight="15"/>
  <cols>
    <col min="1" max="1" width="41" customWidth="1"/>
    <col min="2" max="2" width="12.7109375" customWidth="1"/>
    <col min="3" max="3" width="13" customWidth="1"/>
    <col min="4" max="4" width="10" bestFit="1" customWidth="1"/>
    <col min="7" max="7" width="8.42578125" customWidth="1"/>
    <col min="12" max="13" width="11.5703125" bestFit="1" customWidth="1"/>
  </cols>
  <sheetData>
    <row r="1" spans="1:20">
      <c r="A1" s="30"/>
      <c r="B1" s="30"/>
      <c r="C1" s="30"/>
      <c r="D1" s="30"/>
      <c r="E1" s="30"/>
      <c r="F1" s="30"/>
      <c r="G1" s="28" t="s">
        <v>34</v>
      </c>
      <c r="H1" s="30"/>
      <c r="I1" s="30"/>
      <c r="J1" s="30"/>
      <c r="K1" s="30"/>
      <c r="L1" s="30"/>
      <c r="M1" s="30"/>
      <c r="N1" s="30"/>
      <c r="O1" s="30"/>
    </row>
    <row r="2" spans="1:20">
      <c r="A2" s="29" t="s">
        <v>63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20">
      <c r="A3" s="29" t="s">
        <v>62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20">
      <c r="A4" s="10" t="s">
        <v>25</v>
      </c>
      <c r="B4" s="9"/>
      <c r="C4" s="6" t="s">
        <v>12</v>
      </c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  <c r="N4" s="6" t="s">
        <v>11</v>
      </c>
      <c r="O4" s="6" t="s">
        <v>12</v>
      </c>
    </row>
    <row r="5" spans="1:20" ht="45">
      <c r="A5" s="16" t="s">
        <v>41</v>
      </c>
      <c r="B5" s="16" t="s">
        <v>0</v>
      </c>
      <c r="C5" s="17">
        <f>C12*1.8*0.8</f>
        <v>1872</v>
      </c>
      <c r="D5" s="17">
        <f>D12*1.8*0.8</f>
        <v>1872</v>
      </c>
      <c r="E5" s="17">
        <f>E12*1.8*0.75</f>
        <v>1755</v>
      </c>
      <c r="F5" s="17">
        <f>F12*1.8*0.65</f>
        <v>1521</v>
      </c>
      <c r="G5" s="17">
        <f>G12*1.8*0.65</f>
        <v>1521</v>
      </c>
      <c r="H5" s="17">
        <f>H12*1.8*0.75</f>
        <v>1755</v>
      </c>
      <c r="I5" s="17">
        <f t="shared" ref="I5:O5" si="0">I12*1.8*0.8</f>
        <v>1872</v>
      </c>
      <c r="J5" s="17">
        <f t="shared" si="0"/>
        <v>1872</v>
      </c>
      <c r="K5" s="17">
        <f t="shared" si="0"/>
        <v>1872</v>
      </c>
      <c r="L5" s="17">
        <f>L12*1.8*0.65</f>
        <v>1521</v>
      </c>
      <c r="M5" s="17">
        <f>M12*1.8*0.65</f>
        <v>1521</v>
      </c>
      <c r="N5" s="17">
        <f>N12*1.8*0.7</f>
        <v>1638</v>
      </c>
      <c r="O5" s="17">
        <f t="shared" si="0"/>
        <v>1872</v>
      </c>
    </row>
    <row r="6" spans="1:20">
      <c r="A6" s="16" t="s">
        <v>19</v>
      </c>
      <c r="B6" s="16" t="s">
        <v>0</v>
      </c>
      <c r="C6" s="17">
        <f>C7+C10+C14</f>
        <v>2104.7200000000003</v>
      </c>
      <c r="D6" s="17">
        <f t="shared" ref="D6:O6" si="1">D7+D10+D14</f>
        <v>1424.72</v>
      </c>
      <c r="E6" s="17">
        <f t="shared" si="1"/>
        <v>1423.55</v>
      </c>
      <c r="F6" s="17">
        <f t="shared" si="1"/>
        <v>1356.21</v>
      </c>
      <c r="G6" s="18">
        <f t="shared" si="1"/>
        <v>1226.21</v>
      </c>
      <c r="H6" s="17">
        <f t="shared" si="1"/>
        <v>1228.55</v>
      </c>
      <c r="I6" s="17">
        <f t="shared" si="1"/>
        <v>1359.72</v>
      </c>
      <c r="J6" s="18">
        <f t="shared" si="1"/>
        <v>1424.72</v>
      </c>
      <c r="K6" s="17">
        <f t="shared" si="1"/>
        <v>1424.72</v>
      </c>
      <c r="L6" s="17">
        <f t="shared" si="1"/>
        <v>1421.21</v>
      </c>
      <c r="M6" s="18">
        <f t="shared" si="1"/>
        <v>1226.21</v>
      </c>
      <c r="N6" s="17">
        <f t="shared" si="1"/>
        <v>1227.3800000000001</v>
      </c>
      <c r="O6" s="17">
        <f t="shared" si="1"/>
        <v>1294.72</v>
      </c>
    </row>
    <row r="7" spans="1:20">
      <c r="A7" s="11" t="s">
        <v>18</v>
      </c>
      <c r="B7" s="11" t="s">
        <v>0</v>
      </c>
      <c r="C7" s="12">
        <f>C8+C9</f>
        <v>420</v>
      </c>
      <c r="D7" s="12">
        <f t="shared" ref="D7:O7" si="2">D8+D9</f>
        <v>0</v>
      </c>
      <c r="E7" s="12">
        <f t="shared" si="2"/>
        <v>0</v>
      </c>
      <c r="F7" s="12">
        <f t="shared" si="2"/>
        <v>0</v>
      </c>
      <c r="G7" s="12">
        <f t="shared" si="2"/>
        <v>0</v>
      </c>
      <c r="H7" s="12">
        <f t="shared" si="2"/>
        <v>0</v>
      </c>
      <c r="I7" s="12">
        <f t="shared" si="2"/>
        <v>0</v>
      </c>
      <c r="J7" s="12">
        <f t="shared" si="2"/>
        <v>0</v>
      </c>
      <c r="K7" s="12">
        <f t="shared" si="2"/>
        <v>0</v>
      </c>
      <c r="L7" s="12">
        <f t="shared" si="2"/>
        <v>0</v>
      </c>
      <c r="M7" s="12">
        <f t="shared" si="2"/>
        <v>0</v>
      </c>
      <c r="N7" s="12">
        <f t="shared" si="2"/>
        <v>0</v>
      </c>
      <c r="O7" s="12">
        <f t="shared" si="2"/>
        <v>0</v>
      </c>
    </row>
    <row r="8" spans="1:20">
      <c r="A8" s="7" t="s">
        <v>14</v>
      </c>
      <c r="B8" s="7" t="s">
        <v>0</v>
      </c>
      <c r="C8" s="32">
        <v>170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</row>
    <row r="9" spans="1:20" ht="16.5" customHeight="1">
      <c r="A9" s="7" t="s">
        <v>15</v>
      </c>
      <c r="B9" s="7" t="s">
        <v>0</v>
      </c>
      <c r="C9" s="32">
        <v>250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</row>
    <row r="10" spans="1:20">
      <c r="A10" s="11" t="s">
        <v>13</v>
      </c>
      <c r="B10" s="11" t="s">
        <v>0</v>
      </c>
      <c r="C10" s="12">
        <v>1300</v>
      </c>
      <c r="D10" s="12">
        <f t="shared" ref="D10:O10" si="3">D11</f>
        <v>1040</v>
      </c>
      <c r="E10" s="12">
        <f t="shared" si="3"/>
        <v>1040</v>
      </c>
      <c r="F10" s="12">
        <f t="shared" si="3"/>
        <v>975</v>
      </c>
      <c r="G10" s="12">
        <f t="shared" si="3"/>
        <v>845</v>
      </c>
      <c r="H10" s="12">
        <f t="shared" si="3"/>
        <v>845</v>
      </c>
      <c r="I10" s="12">
        <f t="shared" si="3"/>
        <v>975</v>
      </c>
      <c r="J10" s="12">
        <f t="shared" si="3"/>
        <v>1040</v>
      </c>
      <c r="K10" s="12">
        <f t="shared" si="3"/>
        <v>1040</v>
      </c>
      <c r="L10" s="12">
        <f t="shared" si="3"/>
        <v>1040</v>
      </c>
      <c r="M10" s="12">
        <f t="shared" si="3"/>
        <v>845</v>
      </c>
      <c r="N10" s="12">
        <f t="shared" si="3"/>
        <v>845</v>
      </c>
      <c r="O10" s="12">
        <f t="shared" si="3"/>
        <v>910</v>
      </c>
      <c r="P10" s="2"/>
    </row>
    <row r="11" spans="1:20">
      <c r="A11" s="7" t="s">
        <v>39</v>
      </c>
      <c r="B11" s="7" t="s">
        <v>0</v>
      </c>
      <c r="C11" s="31">
        <v>1300</v>
      </c>
      <c r="D11" s="31">
        <f t="shared" ref="D11:O11" si="4">C5/1.8</f>
        <v>1040</v>
      </c>
      <c r="E11" s="31">
        <f t="shared" si="4"/>
        <v>1040</v>
      </c>
      <c r="F11" s="31">
        <f t="shared" si="4"/>
        <v>975</v>
      </c>
      <c r="G11" s="31">
        <f t="shared" si="4"/>
        <v>845</v>
      </c>
      <c r="H11" s="31">
        <f t="shared" si="4"/>
        <v>845</v>
      </c>
      <c r="I11" s="31">
        <f t="shared" si="4"/>
        <v>975</v>
      </c>
      <c r="J11" s="31">
        <f t="shared" si="4"/>
        <v>1040</v>
      </c>
      <c r="K11" s="31">
        <f t="shared" si="4"/>
        <v>1040</v>
      </c>
      <c r="L11" s="31">
        <f t="shared" si="4"/>
        <v>1040</v>
      </c>
      <c r="M11" s="31">
        <f t="shared" si="4"/>
        <v>845</v>
      </c>
      <c r="N11" s="31">
        <f t="shared" si="4"/>
        <v>845</v>
      </c>
      <c r="O11" s="31">
        <f t="shared" si="4"/>
        <v>910</v>
      </c>
      <c r="P11" s="36" t="s">
        <v>52</v>
      </c>
      <c r="Q11" s="37"/>
      <c r="R11" s="37"/>
      <c r="S11" s="37"/>
      <c r="T11" s="37"/>
    </row>
    <row r="12" spans="1:20" ht="30">
      <c r="A12" s="7" t="s">
        <v>40</v>
      </c>
      <c r="B12" s="7" t="s">
        <v>0</v>
      </c>
      <c r="C12" s="31">
        <v>1300</v>
      </c>
      <c r="D12" s="31">
        <f>C13+D11</f>
        <v>1300</v>
      </c>
      <c r="E12" s="35">
        <f>D13+E11</f>
        <v>1300</v>
      </c>
      <c r="F12" s="35">
        <f>E13+F11</f>
        <v>1300</v>
      </c>
      <c r="G12" s="35">
        <f>F13+G11</f>
        <v>1300</v>
      </c>
      <c r="H12" s="35">
        <f>G13+H11</f>
        <v>1300</v>
      </c>
      <c r="I12" s="35">
        <f>I11+H13</f>
        <v>1300</v>
      </c>
      <c r="J12" s="35">
        <f t="shared" ref="J12:O12" si="5">I13+J11</f>
        <v>1300</v>
      </c>
      <c r="K12" s="35">
        <f t="shared" si="5"/>
        <v>1300</v>
      </c>
      <c r="L12" s="35">
        <f t="shared" si="5"/>
        <v>1300</v>
      </c>
      <c r="M12" s="35">
        <f t="shared" si="5"/>
        <v>1300</v>
      </c>
      <c r="N12" s="35">
        <f t="shared" si="5"/>
        <v>1300</v>
      </c>
      <c r="O12" s="35">
        <f t="shared" si="5"/>
        <v>1300</v>
      </c>
      <c r="P12" s="36"/>
      <c r="Q12" s="37"/>
      <c r="R12" s="37"/>
      <c r="S12" s="37"/>
      <c r="T12" s="37"/>
    </row>
    <row r="13" spans="1:20">
      <c r="A13" s="14" t="s">
        <v>38</v>
      </c>
      <c r="B13" s="14" t="s">
        <v>0</v>
      </c>
      <c r="C13" s="15">
        <f>C11-D11</f>
        <v>260</v>
      </c>
      <c r="D13" s="34">
        <f t="shared" ref="D13:N13" si="6">D12-E11</f>
        <v>260</v>
      </c>
      <c r="E13" s="34">
        <f t="shared" si="6"/>
        <v>325</v>
      </c>
      <c r="F13" s="34">
        <f t="shared" si="6"/>
        <v>455</v>
      </c>
      <c r="G13" s="34">
        <f t="shared" si="6"/>
        <v>455</v>
      </c>
      <c r="H13" s="34">
        <f t="shared" si="6"/>
        <v>325</v>
      </c>
      <c r="I13" s="34">
        <f t="shared" si="6"/>
        <v>260</v>
      </c>
      <c r="J13" s="34">
        <f t="shared" si="6"/>
        <v>260</v>
      </c>
      <c r="K13" s="34">
        <f t="shared" si="6"/>
        <v>260</v>
      </c>
      <c r="L13" s="34">
        <f t="shared" si="6"/>
        <v>455</v>
      </c>
      <c r="M13" s="34">
        <f t="shared" si="6"/>
        <v>455</v>
      </c>
      <c r="N13" s="34">
        <f t="shared" si="6"/>
        <v>390</v>
      </c>
      <c r="O13" s="34">
        <f>O12-O11</f>
        <v>390</v>
      </c>
    </row>
    <row r="14" spans="1:20">
      <c r="A14" s="11" t="s">
        <v>20</v>
      </c>
      <c r="B14" s="11" t="s">
        <v>0</v>
      </c>
      <c r="C14" s="12">
        <f>C15+C16+C17+C18+C19</f>
        <v>384.72</v>
      </c>
      <c r="D14" s="12">
        <f>D15+D16+D17+D18+D19</f>
        <v>384.72</v>
      </c>
      <c r="E14" s="12">
        <f t="shared" ref="E14:O14" si="7">E15+E16+E17+E18+E19</f>
        <v>383.55</v>
      </c>
      <c r="F14" s="12">
        <f t="shared" si="7"/>
        <v>381.21</v>
      </c>
      <c r="G14" s="13">
        <f t="shared" si="7"/>
        <v>381.21</v>
      </c>
      <c r="H14" s="12">
        <f t="shared" si="7"/>
        <v>383.55</v>
      </c>
      <c r="I14" s="12">
        <f t="shared" si="7"/>
        <v>384.72</v>
      </c>
      <c r="J14" s="13">
        <f t="shared" si="7"/>
        <v>384.72</v>
      </c>
      <c r="K14" s="12">
        <f t="shared" si="7"/>
        <v>384.72</v>
      </c>
      <c r="L14" s="12">
        <f t="shared" si="7"/>
        <v>381.21</v>
      </c>
      <c r="M14" s="13">
        <f t="shared" si="7"/>
        <v>381.21</v>
      </c>
      <c r="N14" s="12">
        <f t="shared" si="7"/>
        <v>382.38</v>
      </c>
      <c r="O14" s="12">
        <f t="shared" si="7"/>
        <v>384.72</v>
      </c>
    </row>
    <row r="15" spans="1:20" ht="30" customHeight="1">
      <c r="A15" s="7" t="s">
        <v>35</v>
      </c>
      <c r="B15" s="7" t="s">
        <v>0</v>
      </c>
      <c r="C15" s="8">
        <f>C5*1%</f>
        <v>18.72</v>
      </c>
      <c r="D15" s="8">
        <f t="shared" ref="D15:O15" si="8">D5*1%</f>
        <v>18.72</v>
      </c>
      <c r="E15" s="8">
        <f t="shared" si="8"/>
        <v>17.55</v>
      </c>
      <c r="F15" s="8">
        <f t="shared" si="8"/>
        <v>15.21</v>
      </c>
      <c r="G15" s="8">
        <f t="shared" si="8"/>
        <v>15.21</v>
      </c>
      <c r="H15" s="8">
        <f t="shared" si="8"/>
        <v>17.55</v>
      </c>
      <c r="I15" s="8">
        <f t="shared" si="8"/>
        <v>18.72</v>
      </c>
      <c r="J15" s="8">
        <f t="shared" si="8"/>
        <v>18.72</v>
      </c>
      <c r="K15" s="8">
        <f t="shared" si="8"/>
        <v>18.72</v>
      </c>
      <c r="L15" s="8">
        <f t="shared" si="8"/>
        <v>15.21</v>
      </c>
      <c r="M15" s="8">
        <f t="shared" si="8"/>
        <v>15.21</v>
      </c>
      <c r="N15" s="8">
        <f t="shared" si="8"/>
        <v>16.38</v>
      </c>
      <c r="O15" s="8">
        <f t="shared" si="8"/>
        <v>18.72</v>
      </c>
    </row>
    <row r="16" spans="1:20" ht="30" customHeight="1">
      <c r="A16" s="7" t="s">
        <v>16</v>
      </c>
      <c r="B16" s="7" t="s">
        <v>0</v>
      </c>
      <c r="C16" s="8">
        <f>150*2</f>
        <v>300</v>
      </c>
      <c r="D16" s="8">
        <f t="shared" ref="D16:O16" si="9">150*2</f>
        <v>300</v>
      </c>
      <c r="E16" s="8">
        <f t="shared" si="9"/>
        <v>300</v>
      </c>
      <c r="F16" s="8">
        <f t="shared" si="9"/>
        <v>300</v>
      </c>
      <c r="G16" s="8">
        <f t="shared" si="9"/>
        <v>300</v>
      </c>
      <c r="H16" s="8">
        <f t="shared" si="9"/>
        <v>300</v>
      </c>
      <c r="I16" s="8">
        <f t="shared" si="9"/>
        <v>300</v>
      </c>
      <c r="J16" s="8">
        <f t="shared" si="9"/>
        <v>300</v>
      </c>
      <c r="K16" s="8">
        <f t="shared" si="9"/>
        <v>300</v>
      </c>
      <c r="L16" s="8">
        <f t="shared" si="9"/>
        <v>300</v>
      </c>
      <c r="M16" s="8">
        <f t="shared" si="9"/>
        <v>300</v>
      </c>
      <c r="N16" s="8">
        <f t="shared" si="9"/>
        <v>300</v>
      </c>
      <c r="O16" s="8">
        <f t="shared" si="9"/>
        <v>300</v>
      </c>
    </row>
    <row r="17" spans="1:15">
      <c r="A17" s="33" t="s">
        <v>51</v>
      </c>
      <c r="B17" s="7" t="s">
        <v>0</v>
      </c>
      <c r="C17" s="8">
        <v>40</v>
      </c>
      <c r="D17" s="8">
        <v>40</v>
      </c>
      <c r="E17" s="8">
        <v>40</v>
      </c>
      <c r="F17" s="8">
        <v>40</v>
      </c>
      <c r="G17" s="8">
        <v>40</v>
      </c>
      <c r="H17" s="8">
        <v>40</v>
      </c>
      <c r="I17" s="8">
        <v>40</v>
      </c>
      <c r="J17" s="8">
        <v>40</v>
      </c>
      <c r="K17" s="8">
        <v>40</v>
      </c>
      <c r="L17" s="8">
        <v>40</v>
      </c>
      <c r="M17" s="8">
        <v>40</v>
      </c>
      <c r="N17" s="8">
        <v>40</v>
      </c>
      <c r="O17" s="8">
        <v>40</v>
      </c>
    </row>
    <row r="18" spans="1:15" ht="29.25" customHeight="1">
      <c r="A18" s="7" t="s">
        <v>36</v>
      </c>
      <c r="B18" s="7" t="s">
        <v>0</v>
      </c>
      <c r="C18" s="8">
        <v>6</v>
      </c>
      <c r="D18" s="8">
        <v>6</v>
      </c>
      <c r="E18" s="8">
        <v>6</v>
      </c>
      <c r="F18" s="8">
        <v>6</v>
      </c>
      <c r="G18" s="8">
        <v>6</v>
      </c>
      <c r="H18" s="8">
        <v>6</v>
      </c>
      <c r="I18" s="8">
        <v>6</v>
      </c>
      <c r="J18" s="8">
        <v>6</v>
      </c>
      <c r="K18" s="8">
        <v>6</v>
      </c>
      <c r="L18" s="8">
        <v>6</v>
      </c>
      <c r="M18" s="8">
        <v>6</v>
      </c>
      <c r="N18" s="8">
        <v>6</v>
      </c>
      <c r="O18" s="8">
        <v>6</v>
      </c>
    </row>
    <row r="19" spans="1:15">
      <c r="A19" s="7" t="s">
        <v>17</v>
      </c>
      <c r="B19" s="7" t="s">
        <v>0</v>
      </c>
      <c r="C19" s="8">
        <v>20</v>
      </c>
      <c r="D19" s="8">
        <v>20</v>
      </c>
      <c r="E19" s="8">
        <v>20</v>
      </c>
      <c r="F19" s="8">
        <v>20</v>
      </c>
      <c r="G19" s="8">
        <v>20</v>
      </c>
      <c r="H19" s="8">
        <v>20</v>
      </c>
      <c r="I19" s="8">
        <v>20</v>
      </c>
      <c r="J19" s="8">
        <v>20</v>
      </c>
      <c r="K19" s="8">
        <v>20</v>
      </c>
      <c r="L19" s="8">
        <v>20</v>
      </c>
      <c r="M19" s="8">
        <v>20</v>
      </c>
      <c r="N19" s="8">
        <v>20</v>
      </c>
      <c r="O19" s="8">
        <v>20</v>
      </c>
    </row>
    <row r="20" spans="1:15">
      <c r="A20" s="7" t="s">
        <v>33</v>
      </c>
      <c r="B20" s="7" t="s">
        <v>0</v>
      </c>
      <c r="C20" s="8">
        <v>10</v>
      </c>
      <c r="D20" s="8">
        <v>12</v>
      </c>
      <c r="E20" s="8">
        <v>12</v>
      </c>
      <c r="F20" s="8">
        <v>12</v>
      </c>
      <c r="G20" s="8">
        <v>12</v>
      </c>
      <c r="H20" s="8">
        <v>12</v>
      </c>
      <c r="I20" s="8">
        <v>12</v>
      </c>
      <c r="J20" s="8">
        <v>12</v>
      </c>
      <c r="K20" s="8">
        <v>12</v>
      </c>
      <c r="L20" s="8">
        <v>12</v>
      </c>
      <c r="M20" s="8">
        <v>12</v>
      </c>
      <c r="N20" s="8">
        <v>12</v>
      </c>
      <c r="O20" s="8">
        <v>12</v>
      </c>
    </row>
    <row r="21" spans="1:15">
      <c r="A21" s="16" t="s">
        <v>23</v>
      </c>
      <c r="B21" s="16" t="s">
        <v>22</v>
      </c>
      <c r="C21" s="17">
        <f>C5-C6</f>
        <v>-232.72000000000025</v>
      </c>
      <c r="D21" s="17">
        <f t="shared" ref="D21:O21" si="10">D5-D6</f>
        <v>447.28</v>
      </c>
      <c r="E21" s="17">
        <f t="shared" si="10"/>
        <v>331.45000000000005</v>
      </c>
      <c r="F21" s="17">
        <f t="shared" si="10"/>
        <v>164.78999999999996</v>
      </c>
      <c r="G21" s="18">
        <f t="shared" si="10"/>
        <v>294.78999999999996</v>
      </c>
      <c r="H21" s="17">
        <f t="shared" si="10"/>
        <v>526.45000000000005</v>
      </c>
      <c r="I21" s="17">
        <f t="shared" si="10"/>
        <v>512.28</v>
      </c>
      <c r="J21" s="18">
        <f t="shared" si="10"/>
        <v>447.28</v>
      </c>
      <c r="K21" s="17">
        <f t="shared" si="10"/>
        <v>447.28</v>
      </c>
      <c r="L21" s="17">
        <f t="shared" si="10"/>
        <v>99.789999999999964</v>
      </c>
      <c r="M21" s="18">
        <f t="shared" si="10"/>
        <v>294.78999999999996</v>
      </c>
      <c r="N21" s="17">
        <f t="shared" si="10"/>
        <v>410.61999999999989</v>
      </c>
      <c r="O21" s="17">
        <f t="shared" si="10"/>
        <v>577.28</v>
      </c>
    </row>
    <row r="22" spans="1:15">
      <c r="A22" s="16" t="s">
        <v>24</v>
      </c>
      <c r="B22" s="16" t="s">
        <v>22</v>
      </c>
      <c r="C22" s="17">
        <f>C5-C6</f>
        <v>-232.72000000000025</v>
      </c>
      <c r="D22" s="17">
        <f t="shared" ref="D22:O22" si="11">C22+D5-D6</f>
        <v>214.55999999999972</v>
      </c>
      <c r="E22" s="17">
        <f t="shared" si="11"/>
        <v>546.00999999999976</v>
      </c>
      <c r="F22" s="17">
        <f t="shared" si="11"/>
        <v>710.79999999999973</v>
      </c>
      <c r="G22" s="18">
        <f t="shared" si="11"/>
        <v>1005.5899999999997</v>
      </c>
      <c r="H22" s="18">
        <f t="shared" si="11"/>
        <v>1532.0399999999997</v>
      </c>
      <c r="I22" s="18">
        <f t="shared" si="11"/>
        <v>2044.32</v>
      </c>
      <c r="J22" s="18">
        <f t="shared" si="11"/>
        <v>2491.5999999999995</v>
      </c>
      <c r="K22" s="18">
        <f t="shared" si="11"/>
        <v>2938.8799999999992</v>
      </c>
      <c r="L22" s="18">
        <f t="shared" si="11"/>
        <v>3038.6699999999992</v>
      </c>
      <c r="M22" s="18">
        <f t="shared" si="11"/>
        <v>3333.4599999999991</v>
      </c>
      <c r="N22" s="18">
        <f t="shared" si="11"/>
        <v>3744.079999999999</v>
      </c>
      <c r="O22" s="18">
        <f t="shared" si="11"/>
        <v>4321.3599999999988</v>
      </c>
    </row>
    <row r="23" spans="1:15">
      <c r="A23" s="30"/>
      <c r="B23" s="30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>
      <c r="A24" s="29" t="s">
        <v>27</v>
      </c>
      <c r="B24" s="29" t="s">
        <v>22</v>
      </c>
      <c r="C24" s="19">
        <f>C8+C9+C11</f>
        <v>1720</v>
      </c>
      <c r="D24" s="38" t="s">
        <v>53</v>
      </c>
      <c r="E24" s="38"/>
      <c r="F24" s="38"/>
      <c r="G24" s="38"/>
      <c r="H24" s="38"/>
      <c r="I24" s="38"/>
      <c r="J24" s="5"/>
      <c r="K24" s="5"/>
      <c r="L24" s="5"/>
      <c r="M24" s="5"/>
      <c r="N24" s="5"/>
      <c r="O24" s="5"/>
    </row>
    <row r="25" spans="1:15">
      <c r="A25" s="29" t="s">
        <v>28</v>
      </c>
      <c r="B25" s="29" t="s">
        <v>22</v>
      </c>
      <c r="C25" s="20">
        <f>O22</f>
        <v>4321.3599999999988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>
      <c r="A26" s="29" t="s">
        <v>30</v>
      </c>
      <c r="B26" s="29" t="s">
        <v>29</v>
      </c>
      <c r="C26" s="20">
        <f>C25/C24*100</f>
        <v>251.24186046511622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ht="15.75" thickBot="1">
      <c r="A27" s="30"/>
      <c r="B27" s="30"/>
      <c r="C27" s="30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ht="32.25" customHeight="1" thickBot="1">
      <c r="A28" s="39" t="s">
        <v>54</v>
      </c>
      <c r="B28" s="21">
        <f>SUM(C5:O5)</f>
        <v>22464</v>
      </c>
      <c r="C28" s="30"/>
      <c r="D28" s="5"/>
      <c r="E28" s="5"/>
      <c r="F28" s="5"/>
      <c r="G28" s="27"/>
      <c r="H28" s="5"/>
      <c r="I28" s="5"/>
      <c r="J28" s="5"/>
      <c r="K28" s="5"/>
      <c r="L28" s="5"/>
      <c r="M28" s="5"/>
      <c r="N28" s="5"/>
      <c r="O28" s="5"/>
    </row>
    <row r="29" spans="1:15" ht="16.5" customHeight="1" thickBot="1">
      <c r="A29" s="40" t="s">
        <v>59</v>
      </c>
      <c r="B29" s="22">
        <f>SUM(C10:O10)</f>
        <v>12740</v>
      </c>
      <c r="C29" s="30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ht="18" customHeight="1" thickBot="1">
      <c r="A30" s="41" t="s">
        <v>56</v>
      </c>
      <c r="B30" s="23">
        <f>B28-B29</f>
        <v>9724</v>
      </c>
      <c r="C30" s="30" t="s">
        <v>43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33.75" customHeight="1" thickBot="1">
      <c r="A31" s="42" t="s">
        <v>57</v>
      </c>
      <c r="B31" s="24">
        <f>SUM(C14:O14)</f>
        <v>4982.6400000000012</v>
      </c>
      <c r="C31" s="30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7.25" customHeight="1" thickBot="1">
      <c r="A32" s="43" t="s">
        <v>60</v>
      </c>
      <c r="B32" s="25">
        <f>B30-B31</f>
        <v>4741.3599999999988</v>
      </c>
      <c r="C32" s="30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9.5" customHeight="1" thickBot="1">
      <c r="A33" s="43" t="s">
        <v>32</v>
      </c>
      <c r="B33" s="26">
        <f>(B32/B28)*100%</f>
        <v>0.21106481481481476</v>
      </c>
      <c r="C33" s="30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" customHeight="1">
      <c r="A34" s="30"/>
      <c r="B34" s="30"/>
      <c r="C34" s="30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>
      <c r="A35" s="30"/>
      <c r="B35" s="30"/>
      <c r="C35" s="30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>
      <c r="A36" s="30"/>
      <c r="B36" s="30"/>
      <c r="C36" s="30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>
      <c r="A37" s="30"/>
      <c r="B37" s="30"/>
      <c r="C37" s="30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>
      <c r="A38" s="30"/>
      <c r="B38" s="30"/>
      <c r="C38" s="30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</sheetData>
  <mergeCells count="2">
    <mergeCell ref="P11:T12"/>
    <mergeCell ref="D24:I2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35м</vt:lpstr>
      <vt:lpstr>50м</vt:lpstr>
      <vt:lpstr>70м</vt:lpstr>
      <vt:lpstr>150 м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House M.D.</dc:creator>
  <cp:lastModifiedBy>User</cp:lastModifiedBy>
  <cp:lastPrinted>2012-11-08T11:25:37Z</cp:lastPrinted>
  <dcterms:created xsi:type="dcterms:W3CDTF">2012-10-23T04:16:10Z</dcterms:created>
  <dcterms:modified xsi:type="dcterms:W3CDTF">2013-06-19T11:45:33Z</dcterms:modified>
</cp:coreProperties>
</file>